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195"/>
  </bookViews>
  <sheets>
    <sheet name="V58A" sheetId="2" r:id="rId1"/>
    <sheet name="Лист1" sheetId="3" r:id="rId2"/>
  </sheets>
  <definedNames>
    <definedName name="_xlnm.Print_Titles" localSheetId="0">V58A!$A:$B,V58A!$9:$11</definedName>
  </definedNames>
  <calcPr calcId="145621" refMode="R1C1"/>
</workbook>
</file>

<file path=xl/calcChain.xml><?xml version="1.0" encoding="utf-8"?>
<calcChain xmlns="http://schemas.openxmlformats.org/spreadsheetml/2006/main">
  <c r="AF44" i="2" l="1"/>
  <c r="AD40" i="2"/>
  <c r="AD39" i="2"/>
  <c r="AF39" i="2"/>
  <c r="AF37" i="2"/>
  <c r="AF34" i="2"/>
  <c r="AF35" i="2"/>
  <c r="AF36" i="2"/>
  <c r="AC43" i="2" l="1"/>
  <c r="AC40" i="2"/>
  <c r="AC39" i="2"/>
  <c r="AC13" i="2"/>
  <c r="AD13" i="2" s="1"/>
  <c r="AC14" i="2"/>
  <c r="AC15" i="2"/>
  <c r="AD15" i="2" s="1"/>
  <c r="AC16" i="2"/>
  <c r="AC17" i="2"/>
  <c r="AD17" i="2" s="1"/>
  <c r="AC18" i="2"/>
  <c r="AC19" i="2"/>
  <c r="AD19" i="2" s="1"/>
  <c r="AC20" i="2"/>
  <c r="AC21" i="2"/>
  <c r="AD21" i="2" s="1"/>
  <c r="AC22" i="2"/>
  <c r="AC23" i="2"/>
  <c r="AD23" i="2" s="1"/>
  <c r="AC24" i="2"/>
  <c r="AC25" i="2"/>
  <c r="AD25" i="2" s="1"/>
  <c r="AC26" i="2"/>
  <c r="AC27" i="2"/>
  <c r="AD27" i="2" s="1"/>
  <c r="AC28" i="2"/>
  <c r="AC29" i="2"/>
  <c r="AD29" i="2" s="1"/>
  <c r="AC30" i="2"/>
  <c r="AC31" i="2"/>
  <c r="AD31" i="2" s="1"/>
  <c r="AC32" i="2"/>
  <c r="AC33" i="2"/>
  <c r="AD33" i="2" s="1"/>
  <c r="AC34" i="2"/>
  <c r="AC35" i="2"/>
  <c r="AD35" i="2" s="1"/>
  <c r="AC36" i="2"/>
  <c r="AC37" i="2"/>
  <c r="AD37" i="2" s="1"/>
  <c r="AC12" i="2"/>
  <c r="AD14" i="2"/>
  <c r="AD16" i="2"/>
  <c r="AD18" i="2"/>
  <c r="AD20" i="2"/>
  <c r="AD22" i="2"/>
  <c r="AD24" i="2"/>
  <c r="AD26" i="2"/>
  <c r="AD28" i="2"/>
  <c r="AD30" i="2"/>
  <c r="AD32" i="2"/>
  <c r="AD34" i="2"/>
  <c r="AD36" i="2"/>
  <c r="AD12" i="2"/>
  <c r="AB15" i="2" l="1"/>
  <c r="Z13" i="2"/>
  <c r="Z12" i="2"/>
  <c r="AF27" i="2"/>
  <c r="W31" i="2"/>
  <c r="W32" i="2"/>
  <c r="W33" i="2"/>
  <c r="W34" i="2"/>
  <c r="W35" i="2"/>
  <c r="W36" i="2"/>
  <c r="W37" i="2"/>
  <c r="W30" i="2"/>
  <c r="N29" i="2"/>
  <c r="N30" i="2"/>
  <c r="N31" i="2"/>
  <c r="N32" i="2"/>
  <c r="N33" i="2"/>
  <c r="N34" i="2"/>
  <c r="N35" i="2"/>
  <c r="N36" i="2"/>
  <c r="N37" i="2"/>
  <c r="K37" i="2"/>
  <c r="K30" i="2"/>
  <c r="K31" i="2"/>
  <c r="K32" i="2"/>
  <c r="K33" i="2"/>
  <c r="K34" i="2"/>
  <c r="K35" i="2"/>
  <c r="K36" i="2"/>
  <c r="I40" i="2"/>
  <c r="I39" i="2"/>
  <c r="I43" i="2"/>
  <c r="K43" i="2" s="1"/>
  <c r="I42" i="2"/>
  <c r="J39" i="2" l="1"/>
  <c r="L39" i="2" s="1"/>
  <c r="M39" i="2" s="1"/>
  <c r="N39" i="2" s="1"/>
  <c r="W39" i="2" s="1"/>
  <c r="K40" i="2"/>
  <c r="K42" i="2"/>
  <c r="M40" i="2" l="1"/>
  <c r="N40" i="2" s="1"/>
  <c r="W40" i="2" s="1"/>
  <c r="AF40" i="2" s="1"/>
  <c r="N42" i="2"/>
  <c r="N43" i="2"/>
  <c r="AF43" i="2" l="1"/>
  <c r="AD43" i="2"/>
  <c r="W42" i="2"/>
  <c r="AC42" i="2" s="1"/>
  <c r="AD42" i="2" s="1"/>
  <c r="I13" i="2"/>
  <c r="J13" i="2" s="1"/>
  <c r="I14" i="2"/>
  <c r="I15" i="2"/>
  <c r="I16" i="2"/>
  <c r="I17" i="2"/>
  <c r="J17" i="2" s="1"/>
  <c r="I18" i="2"/>
  <c r="K18" i="2" s="1"/>
  <c r="I19" i="2"/>
  <c r="J19" i="2" s="1"/>
  <c r="I20" i="2"/>
  <c r="K20" i="2" s="1"/>
  <c r="I21" i="2"/>
  <c r="I22" i="2"/>
  <c r="K22" i="2" s="1"/>
  <c r="I23" i="2"/>
  <c r="I24" i="2"/>
  <c r="K24" i="2" s="1"/>
  <c r="I25" i="2"/>
  <c r="I26" i="2"/>
  <c r="K26" i="2" s="1"/>
  <c r="I27" i="2"/>
  <c r="I28" i="2"/>
  <c r="K28" i="2" s="1"/>
  <c r="I29" i="2"/>
  <c r="I30" i="2"/>
  <c r="I31" i="2"/>
  <c r="I32" i="2"/>
  <c r="I33" i="2"/>
  <c r="I34" i="2"/>
  <c r="I35" i="2"/>
  <c r="I36" i="2"/>
  <c r="I37" i="2"/>
  <c r="N26" i="2" l="1"/>
  <c r="W26" i="2" s="1"/>
  <c r="AF26" i="2" s="1"/>
  <c r="N22" i="2"/>
  <c r="W22" i="2" s="1"/>
  <c r="AF22" i="2" s="1"/>
  <c r="M18" i="2"/>
  <c r="N18" i="2" s="1"/>
  <c r="W18" i="2" s="1"/>
  <c r="AF18" i="2" s="1"/>
  <c r="J16" i="2"/>
  <c r="J14" i="2"/>
  <c r="K27" i="2"/>
  <c r="K21" i="2"/>
  <c r="M21" i="2" s="1"/>
  <c r="N21" i="2" s="1"/>
  <c r="W21" i="2" s="1"/>
  <c r="AF21" i="2" s="1"/>
  <c r="K29" i="2"/>
  <c r="K25" i="2"/>
  <c r="K23" i="2"/>
  <c r="J15" i="2"/>
  <c r="AF31" i="2" l="1"/>
  <c r="AF30" i="2"/>
  <c r="M17" i="2"/>
  <c r="N17" i="2" s="1"/>
  <c r="W17" i="2" s="1"/>
  <c r="AF17" i="2" s="1"/>
  <c r="M19" i="2"/>
  <c r="N19" i="2" s="1"/>
  <c r="W19" i="2" s="1"/>
  <c r="AF19" i="2" s="1"/>
  <c r="M13" i="2"/>
  <c r="N13" i="2" s="1"/>
  <c r="M14" i="2"/>
  <c r="N14" i="2" s="1"/>
  <c r="N27" i="2"/>
  <c r="W27" i="2" s="1"/>
  <c r="M15" i="2"/>
  <c r="N15" i="2" s="1"/>
  <c r="W15" i="2" s="1"/>
  <c r="AF15" i="2" s="1"/>
  <c r="N25" i="2"/>
  <c r="W25" i="2" s="1"/>
  <c r="AF25" i="2" s="1"/>
  <c r="N28" i="2"/>
  <c r="AF28" i="2" s="1"/>
  <c r="N20" i="2"/>
  <c r="W20" i="2" s="1"/>
  <c r="AF20" i="2" s="1"/>
  <c r="N23" i="2"/>
  <c r="W23" i="2" s="1"/>
  <c r="AF23" i="2" s="1"/>
  <c r="AF29" i="2"/>
  <c r="M16" i="2"/>
  <c r="N16" i="2" s="1"/>
  <c r="W16" i="2" s="1"/>
  <c r="AF16" i="2" s="1"/>
  <c r="N24" i="2"/>
  <c r="W24" i="2" s="1"/>
  <c r="AF24" i="2" s="1"/>
  <c r="L44" i="2"/>
  <c r="L41" i="2"/>
  <c r="M41" i="2"/>
  <c r="AF32" i="2" l="1"/>
  <c r="AF33" i="2"/>
  <c r="I44" i="2"/>
  <c r="J44" i="2"/>
  <c r="K44" i="2"/>
  <c r="M44" i="2"/>
  <c r="I41" i="2"/>
  <c r="J41" i="2"/>
  <c r="K41" i="2"/>
  <c r="F45" i="2"/>
  <c r="G45" i="2"/>
  <c r="H45" i="2"/>
  <c r="E44" i="2"/>
  <c r="E41" i="2"/>
  <c r="E38" i="2"/>
  <c r="E45" i="2" l="1"/>
  <c r="I12" i="2"/>
  <c r="J12" i="2" l="1"/>
  <c r="K38" i="2"/>
  <c r="K45" i="2" s="1"/>
  <c r="I38" i="2"/>
  <c r="I45" i="2" s="1"/>
  <c r="W13" i="2"/>
  <c r="AF13" i="2" s="1"/>
  <c r="W14" i="2"/>
  <c r="AF14" i="2" s="1"/>
  <c r="O38" i="2"/>
  <c r="P38" i="2"/>
  <c r="Q38" i="2"/>
  <c r="R38" i="2"/>
  <c r="S38" i="2"/>
  <c r="T38" i="2"/>
  <c r="U38" i="2"/>
  <c r="V38" i="2"/>
  <c r="X38" i="2"/>
  <c r="Z38" i="2"/>
  <c r="AB38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F42" i="2" s="1"/>
  <c r="AD44" i="2" l="1"/>
  <c r="AB45" i="2"/>
  <c r="X45" i="2"/>
  <c r="V45" i="2"/>
  <c r="R45" i="2"/>
  <c r="Z45" i="2"/>
  <c r="L38" i="2"/>
  <c r="L45" i="2" s="1"/>
  <c r="J38" i="2"/>
  <c r="J45" i="2" s="1"/>
  <c r="T45" i="2"/>
  <c r="P45" i="2"/>
  <c r="S45" i="2"/>
  <c r="O45" i="2"/>
  <c r="AA45" i="2"/>
  <c r="U45" i="2"/>
  <c r="Q45" i="2"/>
  <c r="Y45" i="2"/>
  <c r="AE45" i="2"/>
  <c r="M12" i="2" l="1"/>
  <c r="N12" i="2" l="1"/>
  <c r="M38" i="2"/>
  <c r="M45" i="2" s="1"/>
  <c r="N38" i="2" l="1"/>
  <c r="N45" i="2" s="1"/>
  <c r="W12" i="2"/>
  <c r="AF12" i="2" l="1"/>
  <c r="AC38" i="2"/>
  <c r="W38" i="2"/>
  <c r="W45" i="2" s="1"/>
  <c r="AF41" i="2" l="1"/>
  <c r="AD41" i="2"/>
  <c r="AC45" i="2"/>
  <c r="AD38" i="2" l="1"/>
  <c r="AD45" i="2" l="1"/>
  <c r="AF38" i="2"/>
  <c r="AF45" i="2" s="1"/>
</calcChain>
</file>

<file path=xl/sharedStrings.xml><?xml version="1.0" encoding="utf-8"?>
<sst xmlns="http://schemas.openxmlformats.org/spreadsheetml/2006/main" count="176" uniqueCount="122">
  <si>
    <t>итого</t>
  </si>
  <si>
    <t>Коэффициент</t>
  </si>
  <si>
    <t>Образование</t>
  </si>
  <si>
    <t>Штатное расписание работников образования</t>
  </si>
  <si>
    <t>сумма</t>
  </si>
  <si>
    <t>%</t>
  </si>
  <si>
    <t>Доплата руководителям и заместителям руководителей за квалификационный уровень ( первый - 100%, второй - 50%, третий - 30%)</t>
  </si>
  <si>
    <t>БДО: 17697 тенге</t>
  </si>
  <si>
    <t>ВЫСШЕЕ</t>
  </si>
  <si>
    <t>Главный бухгалтер:</t>
  </si>
  <si>
    <t>Главный экономист:</t>
  </si>
  <si>
    <t>Методист по кадрам:</t>
  </si>
  <si>
    <t>№</t>
  </si>
  <si>
    <t>ФИО</t>
  </si>
  <si>
    <t>Наименование должностей</t>
  </si>
  <si>
    <t>Кол-во единиц</t>
  </si>
  <si>
    <t>Стаж</t>
  </si>
  <si>
    <t>Категория / Разряд</t>
  </si>
  <si>
    <t>Итого по единицам</t>
  </si>
  <si>
    <t>Повышение за работу в сельской местности
 (25%)</t>
  </si>
  <si>
    <t>Ставка с учетом повышения</t>
  </si>
  <si>
    <t>Доплаты</t>
  </si>
  <si>
    <t>Всего доплат</t>
  </si>
  <si>
    <t>ФЗП за месяц</t>
  </si>
  <si>
    <t>Кол-во месяцев</t>
  </si>
  <si>
    <t>ФЗП за год</t>
  </si>
  <si>
    <t>За работу с библиотечным фондом учебников</t>
  </si>
  <si>
    <t>Доплата за работу в ночное время</t>
  </si>
  <si>
    <t>Доплата за работу в выходные и праздничные дни</t>
  </si>
  <si>
    <t>За тяжелые (особо тяжелые), физ.работы и работы с вредными условиями труда</t>
  </si>
  <si>
    <t>За уборку помещений, использующим дезинфицирующие средства</t>
  </si>
  <si>
    <t>За уборку  туалетов с использованием дезинфицирующих средств</t>
  </si>
  <si>
    <t>Водителям классной квалификации: «водитель 1 класса»</t>
  </si>
  <si>
    <t>Водителям классной квалификации: «водитель 2 класса»</t>
  </si>
  <si>
    <t>Надбавка за особые условия труда</t>
  </si>
  <si>
    <t>Доплата за квалификацию педагогического мастерства                (мастер-50%, исследователь-40%,эксперт-35%, модератор-30%) от  ДО</t>
  </si>
  <si>
    <t>Подпись</t>
  </si>
  <si>
    <t xml:space="preserve">Помощникам воспитателей за работу с дезинфицирующими средствами </t>
  </si>
  <si>
    <t>МРП: 3450 тенге</t>
  </si>
  <si>
    <t>МЗП: 70000 тенге</t>
  </si>
  <si>
    <t>СОГЛАСОВАНО            Руководитель ГУ "Отдел образования  по Жаксынскому району управления образования Акмолинской области"                                 Кайрмденов Ж.Ж.   _____________________</t>
  </si>
  <si>
    <t>Коэф. Повышения педагогическим работникам  2</t>
  </si>
  <si>
    <t>Коэф. Повышения гражданским служащим и квал. Работникам   1,45</t>
  </si>
  <si>
    <t>Коэф. Повышения воспитателям дошкольных организациях образования   1,3</t>
  </si>
  <si>
    <t>на 1.09.2023 г.</t>
  </si>
  <si>
    <t>Итого по программе 082 015 (111 спец)</t>
  </si>
  <si>
    <t>Итого по программе 082 015 (131 спец)</t>
  </si>
  <si>
    <t>Итого по программе 202 015 (111 спец)</t>
  </si>
  <si>
    <t>Мухамбетжанова Гульден Есмуратовна</t>
  </si>
  <si>
    <t>Кулик Наталия Григорьевна</t>
  </si>
  <si>
    <t>Бурчиц Александра Юрьевна</t>
  </si>
  <si>
    <t>Шепиль Юрий Павлович</t>
  </si>
  <si>
    <t>Левицкая Татьяна Александровна</t>
  </si>
  <si>
    <t>Ефименко Нина Сергеевна</t>
  </si>
  <si>
    <t>Серикболат Нурсултан</t>
  </si>
  <si>
    <t>Вакансия</t>
  </si>
  <si>
    <t>Геращенко Гульнара Гибадрахмановна</t>
  </si>
  <si>
    <t>Мухамеджанова Гульден Омурзаковна</t>
  </si>
  <si>
    <t>Саусканова Тлеулес Зулкаровна</t>
  </si>
  <si>
    <t>Левицкий Александр Васильевич</t>
  </si>
  <si>
    <t>Лялин Сергей Сергеевич</t>
  </si>
  <si>
    <t>Кудрявцев Александр Викторович</t>
  </si>
  <si>
    <t>Жетписбаев Адилет Сагымбаевич</t>
  </si>
  <si>
    <t>Геращенко Александр Михайлович</t>
  </si>
  <si>
    <t>Масло Наталья Ахметовна</t>
  </si>
  <si>
    <t>Геращенко Ирина Александровна</t>
  </si>
  <si>
    <t xml:space="preserve">Фаингер Светлана Петровна </t>
  </si>
  <si>
    <t>Жанимхан Алия</t>
  </si>
  <si>
    <t>Кеппель Андрей Андреевич</t>
  </si>
  <si>
    <t xml:space="preserve">Ефименко Сергей </t>
  </si>
  <si>
    <t>Ефименко Багдат</t>
  </si>
  <si>
    <t>Ибраева Сандугаш Сагымбаевна</t>
  </si>
  <si>
    <t>Ефименко Наталья Антоновна</t>
  </si>
  <si>
    <t>Кудрявцева Татьяна Александровна</t>
  </si>
  <si>
    <t>директор</t>
  </si>
  <si>
    <t>Заместитель по воспитательной работе</t>
  </si>
  <si>
    <t>Заместитель по учебной работе</t>
  </si>
  <si>
    <t>Руководитель НВТП</t>
  </si>
  <si>
    <t>Вожатая</t>
  </si>
  <si>
    <t>Социальный педагог</t>
  </si>
  <si>
    <t>лаборант</t>
  </si>
  <si>
    <t>Педагог-психолог</t>
  </si>
  <si>
    <t>завхоз</t>
  </si>
  <si>
    <t>библиотекарь</t>
  </si>
  <si>
    <t>делопроизводитель</t>
  </si>
  <si>
    <t>водитель</t>
  </si>
  <si>
    <t>электрик</t>
  </si>
  <si>
    <t>кочегар</t>
  </si>
  <si>
    <t>когегар</t>
  </si>
  <si>
    <t>рабочий</t>
  </si>
  <si>
    <t>техничка</t>
  </si>
  <si>
    <t>сторож</t>
  </si>
  <si>
    <t>вахтер</t>
  </si>
  <si>
    <t>воспитатель мини-центра</t>
  </si>
  <si>
    <t>помощник воспитателя</t>
  </si>
  <si>
    <t>повар (внештатник)</t>
  </si>
  <si>
    <t>помощник повара</t>
  </si>
  <si>
    <t>СР.ТЕХН И ПРОФ</t>
  </si>
  <si>
    <t xml:space="preserve">ВЫСШЕЕ </t>
  </si>
  <si>
    <t>СРЕДНЕЕ</t>
  </si>
  <si>
    <t>СР. ТЕХН И ПРОФ</t>
  </si>
  <si>
    <t>А1-3-1</t>
  </si>
  <si>
    <t>А1-4</t>
  </si>
  <si>
    <t>В2-2 образование</t>
  </si>
  <si>
    <t>В3-4 образование</t>
  </si>
  <si>
    <t>В2-4</t>
  </si>
  <si>
    <t>С3</t>
  </si>
  <si>
    <t>С2</t>
  </si>
  <si>
    <t>D</t>
  </si>
  <si>
    <t>5разряд</t>
  </si>
  <si>
    <t>4 разряд</t>
  </si>
  <si>
    <t>3разряд</t>
  </si>
  <si>
    <t>3 разряд</t>
  </si>
  <si>
    <t>2разряд</t>
  </si>
  <si>
    <t>2 разряд</t>
  </si>
  <si>
    <t>1 разряд</t>
  </si>
  <si>
    <t>В4-4 образование</t>
  </si>
  <si>
    <t>кол-во кл.компл:  12  класс-компл.</t>
  </si>
  <si>
    <t xml:space="preserve">кол-во детей:  64  уч; </t>
  </si>
  <si>
    <t xml:space="preserve">    предшкола  - 0   уч.</t>
  </si>
  <si>
    <r>
      <t>Коммунальное государственное учреждение "</t>
    </r>
    <r>
      <rPr>
        <b/>
        <sz val="12"/>
        <color rgb="FFFF0000"/>
        <rFont val="Times New Roman"/>
        <family val="1"/>
        <charset val="204"/>
      </rPr>
      <t>Общеобразовательная школа  села Тарасовка</t>
    </r>
    <r>
      <rPr>
        <b/>
        <sz val="12"/>
        <color theme="1"/>
        <rFont val="Times New Roman"/>
        <family val="1"/>
        <charset val="204"/>
      </rPr>
      <t xml:space="preserve"> отдела образования по Жаксынскому району управления образования Акмолинской области"</t>
    </r>
  </si>
  <si>
    <t>УТВЕРЖДАЮ                                            штат в количестве 23,75 ед.                             с месячным ФЗП 3336483,09 тенге.                                    Руководитель                                                     КГУ "Общеобразовательная школа  села  Тарасовка"                                        Мухамбетжанова Г.Е.                       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</si>
</sst>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"/>
    <numFmt numFmtId="165" formatCode="#,##0;\-#,##0;"/>
  </numFmts>
  <fonts count="16" x14ac:knownFonts="1">
    <font>
      <sz val="10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3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7" fillId="2" borderId="0" xfId="0" applyFont="1" applyFill="1"/>
    <xf numFmtId="0" fontId="7" fillId="0" borderId="0" xfId="0" applyFont="1"/>
    <xf numFmtId="0" fontId="6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49" fontId="4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Border="1"/>
    <xf numFmtId="0" fontId="3" fillId="0" borderId="3" xfId="0" applyFont="1" applyBorder="1"/>
    <xf numFmtId="0" fontId="5" fillId="0" borderId="3" xfId="0" applyFont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/>
    </xf>
    <xf numFmtId="0" fontId="8" fillId="0" borderId="3" xfId="0" applyFont="1" applyBorder="1" applyAlignment="1">
      <alignment horizontal="left" wrapText="1"/>
    </xf>
    <xf numFmtId="0" fontId="8" fillId="0" borderId="3" xfId="0" applyFont="1" applyFill="1" applyBorder="1" applyAlignment="1">
      <alignment horizontal="left" wrapText="1"/>
    </xf>
    <xf numFmtId="4" fontId="3" fillId="0" borderId="3" xfId="0" applyNumberFormat="1" applyFont="1" applyFill="1" applyBorder="1" applyAlignment="1">
      <alignment horizontal="right"/>
    </xf>
    <xf numFmtId="3" fontId="3" fillId="0" borderId="3" xfId="0" applyNumberFormat="1" applyFont="1" applyFill="1" applyBorder="1" applyAlignment="1">
      <alignment horizontal="right"/>
    </xf>
    <xf numFmtId="0" fontId="2" fillId="3" borderId="3" xfId="0" applyFont="1" applyFill="1" applyBorder="1" applyAlignment="1"/>
    <xf numFmtId="4" fontId="3" fillId="3" borderId="3" xfId="0" applyNumberFormat="1" applyFont="1" applyFill="1" applyBorder="1" applyAlignment="1">
      <alignment wrapText="1"/>
    </xf>
    <xf numFmtId="164" fontId="3" fillId="3" borderId="3" xfId="0" applyNumberFormat="1" applyFont="1" applyFill="1" applyBorder="1" applyAlignment="1">
      <alignment horizontal="right"/>
    </xf>
    <xf numFmtId="0" fontId="9" fillId="0" borderId="0" xfId="0" applyFont="1"/>
    <xf numFmtId="0" fontId="10" fillId="0" borderId="0" xfId="0" applyFont="1" applyAlignment="1"/>
    <xf numFmtId="49" fontId="10" fillId="0" borderId="0" xfId="0" applyNumberFormat="1" applyFont="1" applyAlignment="1"/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49" fontId="11" fillId="0" borderId="0" xfId="0" applyNumberFormat="1" applyFont="1" applyAlignment="1">
      <alignment horizontal="center"/>
    </xf>
    <xf numFmtId="0" fontId="13" fillId="0" borderId="0" xfId="0" applyFont="1"/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/>
    </xf>
    <xf numFmtId="0" fontId="8" fillId="0" borderId="1" xfId="0" applyFont="1" applyBorder="1"/>
    <xf numFmtId="165" fontId="2" fillId="0" borderId="3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 wrapText="1"/>
    </xf>
    <xf numFmtId="0" fontId="3" fillId="0" borderId="3" xfId="0" applyNumberFormat="1" applyFont="1" applyBorder="1" applyAlignment="1">
      <alignment horizontal="center"/>
    </xf>
    <xf numFmtId="10" fontId="2" fillId="0" borderId="3" xfId="0" applyNumberFormat="1" applyFont="1" applyFill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3" xfId="0" applyNumberFormat="1" applyFont="1" applyFill="1" applyBorder="1" applyAlignment="1">
      <alignment horizontal="right"/>
    </xf>
    <xf numFmtId="10" fontId="3" fillId="3" borderId="3" xfId="0" applyNumberFormat="1" applyFont="1" applyFill="1" applyBorder="1" applyAlignment="1">
      <alignment horizontal="right"/>
    </xf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 wrapText="1"/>
    </xf>
    <xf numFmtId="0" fontId="0" fillId="0" borderId="3" xfId="0" applyBorder="1"/>
    <xf numFmtId="0" fontId="0" fillId="2" borderId="3" xfId="0" applyFill="1" applyBorder="1"/>
    <xf numFmtId="0" fontId="14" fillId="2" borderId="3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3" xfId="0" applyFont="1" applyFill="1" applyBorder="1"/>
    <xf numFmtId="0" fontId="14" fillId="0" borderId="3" xfId="0" applyFont="1" applyBorder="1" applyAlignment="1">
      <alignment horizontal="left" wrapText="1"/>
    </xf>
    <xf numFmtId="0" fontId="14" fillId="2" borderId="5" xfId="0" applyFont="1" applyFill="1" applyBorder="1" applyAlignment="1">
      <alignment horizontal="left" wrapText="1"/>
    </xf>
    <xf numFmtId="0" fontId="15" fillId="2" borderId="5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wrapText="1"/>
    </xf>
    <xf numFmtId="0" fontId="14" fillId="2" borderId="6" xfId="0" applyFont="1" applyFill="1" applyBorder="1" applyAlignment="1">
      <alignment horizontal="left" wrapText="1"/>
    </xf>
    <xf numFmtId="0" fontId="14" fillId="0" borderId="8" xfId="0" applyFont="1" applyBorder="1" applyAlignment="1">
      <alignment horizontal="left" wrapText="1"/>
    </xf>
    <xf numFmtId="0" fontId="14" fillId="2" borderId="8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right"/>
    </xf>
    <xf numFmtId="0" fontId="5" fillId="0" borderId="3" xfId="0" applyNumberFormat="1" applyFont="1" applyBorder="1" applyAlignment="1">
      <alignment horizontal="left" wrapText="1"/>
    </xf>
    <xf numFmtId="0" fontId="14" fillId="2" borderId="3" xfId="0" applyNumberFormat="1" applyFont="1" applyFill="1" applyBorder="1" applyAlignment="1">
      <alignment horizontal="left"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0" fontId="0" fillId="2" borderId="3" xfId="0" applyNumberFormat="1" applyFill="1" applyBorder="1"/>
    <xf numFmtId="0" fontId="2" fillId="0" borderId="3" xfId="0" applyNumberFormat="1" applyFont="1" applyFill="1" applyBorder="1" applyAlignment="1">
      <alignment horizontal="center"/>
    </xf>
    <xf numFmtId="0" fontId="2" fillId="0" borderId="3" xfId="0" applyNumberFormat="1" applyFont="1" applyBorder="1"/>
    <xf numFmtId="0" fontId="2" fillId="0" borderId="0" xfId="0" applyNumberFormat="1" applyFont="1"/>
    <xf numFmtId="0" fontId="3" fillId="0" borderId="3" xfId="0" applyNumberFormat="1" applyFont="1" applyBorder="1"/>
    <xf numFmtId="164" fontId="3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left" vertical="top" wrapText="1"/>
      <protection locked="0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 wrapText="1"/>
    </xf>
    <xf numFmtId="2" fontId="2" fillId="0" borderId="3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O101"/>
  <sheetViews>
    <sheetView tabSelected="1" showRuler="0" topLeftCell="N22" zoomScaleNormal="100" zoomScaleSheetLayoutView="100" workbookViewId="0">
      <selection activeCell="AH42" sqref="AH42"/>
    </sheetView>
  </sheetViews>
  <sheetFormatPr defaultColWidth="8.83203125" defaultRowHeight="12.75" x14ac:dyDescent="0.2"/>
  <cols>
    <col min="1" max="1" width="3.33203125" style="2" customWidth="1"/>
    <col min="2" max="2" width="32" style="3" customWidth="1"/>
    <col min="3" max="3" width="30.6640625" style="2" customWidth="1"/>
    <col min="4" max="4" width="21.6640625" style="2" customWidth="1"/>
    <col min="5" max="5" width="9.1640625" style="2" customWidth="1"/>
    <col min="6" max="6" width="9.83203125" style="2" customWidth="1"/>
    <col min="7" max="7" width="14.1640625" style="2" customWidth="1"/>
    <col min="8" max="8" width="8.1640625" style="2" customWidth="1"/>
    <col min="9" max="11" width="13.1640625" style="2" customWidth="1"/>
    <col min="12" max="12" width="14.1640625" style="2" customWidth="1"/>
    <col min="13" max="13" width="13" style="3" customWidth="1"/>
    <col min="14" max="14" width="13.33203125" style="3" customWidth="1"/>
    <col min="15" max="15" width="12" style="3" customWidth="1"/>
    <col min="16" max="16" width="12.83203125" style="3" customWidth="1"/>
    <col min="17" max="17" width="13" style="3" customWidth="1"/>
    <col min="18" max="18" width="13.5" style="3" customWidth="1"/>
    <col min="19" max="19" width="13.33203125" style="3" customWidth="1"/>
    <col min="20" max="20" width="12.33203125" style="3" customWidth="1"/>
    <col min="21" max="21" width="11.5" style="3" customWidth="1"/>
    <col min="22" max="22" width="12.33203125" style="3" customWidth="1"/>
    <col min="23" max="23" width="14.6640625" style="3" customWidth="1"/>
    <col min="24" max="24" width="11.6640625" style="3" customWidth="1"/>
    <col min="25" max="25" width="8.1640625" style="10" customWidth="1"/>
    <col min="26" max="26" width="12.5" style="10" customWidth="1"/>
    <col min="27" max="27" width="8.1640625" style="10" customWidth="1"/>
    <col min="28" max="28" width="12.6640625" style="10" customWidth="1"/>
    <col min="29" max="29" width="13.5" style="3" customWidth="1"/>
    <col min="30" max="30" width="13.83203125" style="3" customWidth="1"/>
    <col min="31" max="31" width="7.5" style="3" customWidth="1"/>
    <col min="32" max="32" width="16" style="3" customWidth="1"/>
    <col min="33" max="33" width="14.6640625" style="3" customWidth="1"/>
    <col min="34" max="16384" width="8.83203125" style="3"/>
  </cols>
  <sheetData>
    <row r="1" spans="1:41" s="10" customFormat="1" ht="142.5" customHeight="1" x14ac:dyDescent="0.2">
      <c r="A1" s="29"/>
      <c r="C1" s="8" t="s">
        <v>40</v>
      </c>
      <c r="D1" s="8"/>
      <c r="E1" s="8"/>
      <c r="F1" s="79"/>
      <c r="G1" s="79"/>
      <c r="H1" s="79"/>
      <c r="I1" s="29"/>
      <c r="M1" s="79" t="s">
        <v>121</v>
      </c>
      <c r="N1" s="79"/>
      <c r="O1" s="79"/>
      <c r="P1" s="29"/>
      <c r="Q1" s="29"/>
      <c r="U1" s="8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</row>
    <row r="2" spans="1:41" s="10" customFormat="1" ht="29.25" customHeight="1" x14ac:dyDescent="0.25">
      <c r="A2" s="29"/>
      <c r="B2" s="30"/>
      <c r="C2" s="30"/>
      <c r="D2" s="83" t="s">
        <v>3</v>
      </c>
      <c r="E2" s="83"/>
      <c r="F2" s="83"/>
      <c r="G2" s="83"/>
      <c r="H2" s="83"/>
      <c r="I2" s="83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</row>
    <row r="3" spans="1:41" s="10" customFormat="1" ht="15.75" x14ac:dyDescent="0.25">
      <c r="A3" s="29"/>
      <c r="B3" s="31"/>
      <c r="C3" s="31"/>
      <c r="D3" s="84" t="s">
        <v>44</v>
      </c>
      <c r="E3" s="84"/>
      <c r="F3" s="84"/>
      <c r="G3" s="84"/>
      <c r="H3" s="84"/>
      <c r="I3" s="84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</row>
    <row r="4" spans="1:41" s="10" customFormat="1" ht="60.75" customHeight="1" x14ac:dyDescent="0.25">
      <c r="A4" s="29"/>
      <c r="B4" s="31"/>
      <c r="C4" s="31"/>
      <c r="D4" s="85" t="s">
        <v>120</v>
      </c>
      <c r="E4" s="85"/>
      <c r="F4" s="85"/>
      <c r="G4" s="85"/>
      <c r="H4" s="85"/>
      <c r="I4" s="85"/>
      <c r="J4" s="85"/>
      <c r="K4" s="32"/>
      <c r="L4" s="48"/>
      <c r="M4" s="33"/>
      <c r="N4" s="33"/>
      <c r="O4" s="33"/>
      <c r="P4" s="33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</row>
    <row r="5" spans="1:41" s="10" customFormat="1" ht="15.75" x14ac:dyDescent="0.25">
      <c r="A5" s="29"/>
      <c r="B5" s="31"/>
      <c r="C5" s="31"/>
      <c r="D5" s="31"/>
      <c r="E5" s="31"/>
      <c r="F5" s="31"/>
      <c r="G5" s="31"/>
      <c r="H5" s="34"/>
      <c r="I5" s="34"/>
      <c r="J5" s="34"/>
      <c r="K5" s="34"/>
      <c r="L5" s="47"/>
      <c r="M5" s="34"/>
      <c r="N5" s="34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</row>
    <row r="6" spans="1:41" s="10" customFormat="1" ht="15.75" x14ac:dyDescent="0.25">
      <c r="A6" s="29"/>
      <c r="C6" s="6" t="s">
        <v>117</v>
      </c>
      <c r="D6" s="6"/>
      <c r="E6" s="7" t="s">
        <v>118</v>
      </c>
      <c r="G6" s="2"/>
      <c r="H6" s="35" t="s">
        <v>119</v>
      </c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</row>
    <row r="7" spans="1:41" s="10" customForma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</row>
    <row r="8" spans="1:41" s="10" customFormat="1" x14ac:dyDescent="0.2">
      <c r="C8" s="11" t="s">
        <v>7</v>
      </c>
      <c r="D8" s="11" t="s">
        <v>38</v>
      </c>
      <c r="G8" s="11" t="s">
        <v>39</v>
      </c>
      <c r="J8" s="36"/>
      <c r="K8" s="36"/>
      <c r="L8" s="36"/>
    </row>
    <row r="9" spans="1:41" s="10" customFormat="1" ht="90.75" customHeight="1" x14ac:dyDescent="0.2">
      <c r="A9" s="74" t="s">
        <v>12</v>
      </c>
      <c r="B9" s="74" t="s">
        <v>13</v>
      </c>
      <c r="C9" s="80" t="s">
        <v>14</v>
      </c>
      <c r="D9" s="74" t="s">
        <v>2</v>
      </c>
      <c r="E9" s="74" t="s">
        <v>15</v>
      </c>
      <c r="F9" s="74" t="s">
        <v>16</v>
      </c>
      <c r="G9" s="74" t="s">
        <v>17</v>
      </c>
      <c r="H9" s="74" t="s">
        <v>1</v>
      </c>
      <c r="I9" s="74" t="s">
        <v>18</v>
      </c>
      <c r="J9" s="74" t="s">
        <v>41</v>
      </c>
      <c r="K9" s="74" t="s">
        <v>42</v>
      </c>
      <c r="L9" s="74" t="s">
        <v>43</v>
      </c>
      <c r="M9" s="74" t="s">
        <v>19</v>
      </c>
      <c r="N9" s="74" t="s">
        <v>20</v>
      </c>
      <c r="O9" s="74" t="s">
        <v>21</v>
      </c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 t="s">
        <v>22</v>
      </c>
      <c r="AD9" s="74" t="s">
        <v>23</v>
      </c>
      <c r="AE9" s="74" t="s">
        <v>24</v>
      </c>
      <c r="AF9" s="74" t="s">
        <v>25</v>
      </c>
      <c r="AG9" s="75" t="s">
        <v>36</v>
      </c>
    </row>
    <row r="10" spans="1:41" s="10" customFormat="1" ht="123.75" customHeight="1" x14ac:dyDescent="0.2">
      <c r="A10" s="74"/>
      <c r="B10" s="74"/>
      <c r="C10" s="81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37" t="s">
        <v>26</v>
      </c>
      <c r="P10" s="37" t="s">
        <v>27</v>
      </c>
      <c r="Q10" s="37" t="s">
        <v>28</v>
      </c>
      <c r="R10" s="37" t="s">
        <v>29</v>
      </c>
      <c r="S10" s="37" t="s">
        <v>30</v>
      </c>
      <c r="T10" s="37" t="s">
        <v>31</v>
      </c>
      <c r="U10" s="37" t="s">
        <v>32</v>
      </c>
      <c r="V10" s="37" t="s">
        <v>33</v>
      </c>
      <c r="W10" s="37" t="s">
        <v>34</v>
      </c>
      <c r="X10" s="37" t="s">
        <v>37</v>
      </c>
      <c r="Y10" s="78" t="s">
        <v>6</v>
      </c>
      <c r="Z10" s="78"/>
      <c r="AA10" s="74" t="s">
        <v>35</v>
      </c>
      <c r="AB10" s="74"/>
      <c r="AC10" s="74"/>
      <c r="AD10" s="74"/>
      <c r="AE10" s="74"/>
      <c r="AF10" s="74"/>
      <c r="AG10" s="76"/>
    </row>
    <row r="11" spans="1:41" s="9" customFormat="1" ht="18" customHeight="1" x14ac:dyDescent="0.2">
      <c r="A11" s="74"/>
      <c r="B11" s="74"/>
      <c r="C11" s="82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38">
        <v>0.3</v>
      </c>
      <c r="P11" s="12" t="s">
        <v>4</v>
      </c>
      <c r="Q11" s="12" t="s">
        <v>4</v>
      </c>
      <c r="R11" s="38">
        <v>0.3</v>
      </c>
      <c r="S11" s="38">
        <v>0.2</v>
      </c>
      <c r="T11" s="38">
        <v>0.3</v>
      </c>
      <c r="U11" s="38">
        <v>0.35</v>
      </c>
      <c r="V11" s="38">
        <v>0.2</v>
      </c>
      <c r="W11" s="38">
        <v>0.1</v>
      </c>
      <c r="X11" s="38">
        <v>0.3</v>
      </c>
      <c r="Y11" s="20" t="s">
        <v>5</v>
      </c>
      <c r="Z11" s="20" t="s">
        <v>4</v>
      </c>
      <c r="AA11" s="20" t="s">
        <v>5</v>
      </c>
      <c r="AB11" s="20" t="s">
        <v>4</v>
      </c>
      <c r="AC11" s="74"/>
      <c r="AD11" s="74"/>
      <c r="AE11" s="74"/>
      <c r="AF11" s="74"/>
      <c r="AG11" s="77"/>
    </row>
    <row r="12" spans="1:41" s="10" customFormat="1" ht="15" x14ac:dyDescent="0.25">
      <c r="A12" s="15">
        <v>1</v>
      </c>
      <c r="B12" s="49" t="s">
        <v>48</v>
      </c>
      <c r="C12" s="51" t="s">
        <v>74</v>
      </c>
      <c r="D12" s="51" t="s">
        <v>8</v>
      </c>
      <c r="E12" s="41">
        <v>1</v>
      </c>
      <c r="F12" s="51">
        <v>29</v>
      </c>
      <c r="G12" s="60" t="s">
        <v>101</v>
      </c>
      <c r="H12" s="61">
        <v>5.91</v>
      </c>
      <c r="I12" s="21">
        <f>H12*17697*E12</f>
        <v>104589.27</v>
      </c>
      <c r="J12" s="16">
        <f>I12*1</f>
        <v>104589.27</v>
      </c>
      <c r="K12" s="16"/>
      <c r="L12" s="16"/>
      <c r="M12" s="16">
        <f>(I12+J12+K12+L12)*25%</f>
        <v>52294.635000000002</v>
      </c>
      <c r="N12" s="16">
        <f>I12+J12+K12+M12+L12</f>
        <v>261473.17500000002</v>
      </c>
      <c r="O12" s="16"/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f>N12*10%</f>
        <v>26147.317500000005</v>
      </c>
      <c r="X12" s="16">
        <v>0</v>
      </c>
      <c r="Y12" s="43">
        <v>0.5</v>
      </c>
      <c r="Z12" s="16">
        <f>Y12*N12</f>
        <v>130736.58750000001</v>
      </c>
      <c r="AA12" s="43"/>
      <c r="AB12" s="16"/>
      <c r="AC12" s="16">
        <f>O12+P12+Q12+R12+S12+T12+U12+V12+W12+X12+Z12+AB12</f>
        <v>156883.90500000003</v>
      </c>
      <c r="AD12" s="16">
        <f>AC12+N12</f>
        <v>418357.08000000007</v>
      </c>
      <c r="AE12" s="40">
        <v>12</v>
      </c>
      <c r="AF12" s="16">
        <f t="shared" ref="AF12:AF37" si="0">AD12*AE12</f>
        <v>5020284.9600000009</v>
      </c>
      <c r="AG12" s="13"/>
    </row>
    <row r="13" spans="1:41" s="10" customFormat="1" ht="30" x14ac:dyDescent="0.25">
      <c r="A13" s="15">
        <v>2</v>
      </c>
      <c r="B13" s="49" t="s">
        <v>49</v>
      </c>
      <c r="C13" s="54" t="s">
        <v>75</v>
      </c>
      <c r="D13" s="54" t="s">
        <v>8</v>
      </c>
      <c r="E13" s="41">
        <v>1</v>
      </c>
      <c r="F13" s="54">
        <v>30</v>
      </c>
      <c r="G13" s="62" t="s">
        <v>102</v>
      </c>
      <c r="H13" s="54">
        <v>5.62</v>
      </c>
      <c r="I13" s="21">
        <f t="shared" ref="I13:I37" si="1">H13*17697*E13</f>
        <v>99457.14</v>
      </c>
      <c r="J13" s="16">
        <f t="shared" ref="J13:J19" si="2">I13*1</f>
        <v>99457.14</v>
      </c>
      <c r="K13" s="16"/>
      <c r="L13" s="16"/>
      <c r="M13" s="16">
        <f t="shared" ref="M13:M21" si="3">(I13+J13+K13+L13)*25%</f>
        <v>49728.57</v>
      </c>
      <c r="N13" s="16">
        <f t="shared" ref="N13:N37" si="4">I13+J13+K13+M13+L13</f>
        <v>248642.85</v>
      </c>
      <c r="O13" s="16"/>
      <c r="P13" s="16"/>
      <c r="Q13" s="16"/>
      <c r="R13" s="16"/>
      <c r="S13" s="16"/>
      <c r="T13" s="16"/>
      <c r="U13" s="16"/>
      <c r="V13" s="16"/>
      <c r="W13" s="16">
        <f t="shared" ref="W13:W37" si="5">N13*10%</f>
        <v>24864.285000000003</v>
      </c>
      <c r="X13" s="16"/>
      <c r="Y13" s="43">
        <v>0.3</v>
      </c>
      <c r="Z13" s="16">
        <f>Y13*N13</f>
        <v>74592.854999999996</v>
      </c>
      <c r="AA13" s="43"/>
      <c r="AB13" s="16"/>
      <c r="AC13" s="16">
        <f t="shared" ref="AC13:AC43" si="6">O13+P13+Q13+R13+S13+T13+U13+V13+W13+X13+Z13+AB13</f>
        <v>99457.14</v>
      </c>
      <c r="AD13" s="16">
        <f t="shared" ref="AD13:AD37" si="7">AC13+N13</f>
        <v>348099.99</v>
      </c>
      <c r="AE13" s="40">
        <v>12</v>
      </c>
      <c r="AF13" s="16">
        <f t="shared" si="0"/>
        <v>4177199.88</v>
      </c>
      <c r="AG13" s="13"/>
    </row>
    <row r="14" spans="1:41" s="10" customFormat="1" ht="30" x14ac:dyDescent="0.25">
      <c r="A14" s="15">
        <v>3</v>
      </c>
      <c r="B14" s="49" t="s">
        <v>50</v>
      </c>
      <c r="C14" s="51" t="s">
        <v>76</v>
      </c>
      <c r="D14" s="51" t="s">
        <v>8</v>
      </c>
      <c r="E14" s="41">
        <v>1</v>
      </c>
      <c r="F14" s="51">
        <v>12</v>
      </c>
      <c r="G14" s="63" t="s">
        <v>102</v>
      </c>
      <c r="H14" s="51">
        <v>5.17</v>
      </c>
      <c r="I14" s="21">
        <f t="shared" si="1"/>
        <v>91493.49</v>
      </c>
      <c r="J14" s="16">
        <f t="shared" si="2"/>
        <v>91493.49</v>
      </c>
      <c r="K14" s="16"/>
      <c r="L14" s="16"/>
      <c r="M14" s="16">
        <f t="shared" si="3"/>
        <v>45746.745000000003</v>
      </c>
      <c r="N14" s="16">
        <f t="shared" si="4"/>
        <v>228733.72500000001</v>
      </c>
      <c r="O14" s="16"/>
      <c r="P14" s="16"/>
      <c r="Q14" s="16"/>
      <c r="R14" s="16"/>
      <c r="S14" s="16"/>
      <c r="T14" s="16"/>
      <c r="U14" s="16"/>
      <c r="V14" s="16"/>
      <c r="W14" s="16">
        <f t="shared" si="5"/>
        <v>22873.372500000001</v>
      </c>
      <c r="X14" s="16"/>
      <c r="Y14" s="43"/>
      <c r="Z14" s="16"/>
      <c r="AA14" s="43"/>
      <c r="AB14" s="16"/>
      <c r="AC14" s="16">
        <f t="shared" si="6"/>
        <v>22873.372500000001</v>
      </c>
      <c r="AD14" s="16">
        <f t="shared" si="7"/>
        <v>251607.0975</v>
      </c>
      <c r="AE14" s="40">
        <v>12</v>
      </c>
      <c r="AF14" s="16">
        <f t="shared" si="0"/>
        <v>3019285.17</v>
      </c>
      <c r="AG14" s="13"/>
    </row>
    <row r="15" spans="1:41" s="10" customFormat="1" ht="27" customHeight="1" x14ac:dyDescent="0.25">
      <c r="A15" s="15">
        <v>4</v>
      </c>
      <c r="B15" s="49" t="s">
        <v>51</v>
      </c>
      <c r="C15" s="51" t="s">
        <v>77</v>
      </c>
      <c r="D15" s="55" t="s">
        <v>8</v>
      </c>
      <c r="E15" s="41">
        <v>0.5</v>
      </c>
      <c r="F15" s="51">
        <v>26</v>
      </c>
      <c r="G15" s="51" t="s">
        <v>103</v>
      </c>
      <c r="H15" s="51">
        <v>5.2</v>
      </c>
      <c r="I15" s="21">
        <f t="shared" si="1"/>
        <v>46012.200000000004</v>
      </c>
      <c r="J15" s="16">
        <f t="shared" si="2"/>
        <v>46012.200000000004</v>
      </c>
      <c r="K15" s="16"/>
      <c r="L15" s="16"/>
      <c r="M15" s="16">
        <f t="shared" si="3"/>
        <v>23006.100000000002</v>
      </c>
      <c r="N15" s="16">
        <f t="shared" si="4"/>
        <v>115030.50000000001</v>
      </c>
      <c r="O15" s="16"/>
      <c r="P15" s="16"/>
      <c r="Q15" s="16"/>
      <c r="R15" s="16"/>
      <c r="S15" s="16"/>
      <c r="T15" s="16"/>
      <c r="U15" s="16"/>
      <c r="V15" s="16"/>
      <c r="W15" s="16">
        <f t="shared" si="5"/>
        <v>11503.050000000003</v>
      </c>
      <c r="X15" s="16"/>
      <c r="Y15" s="43"/>
      <c r="Z15" s="16"/>
      <c r="AA15" s="43">
        <v>0.35</v>
      </c>
      <c r="AB15" s="16">
        <f>AA15*N15</f>
        <v>40260.675000000003</v>
      </c>
      <c r="AC15" s="16">
        <f t="shared" si="6"/>
        <v>51763.725000000006</v>
      </c>
      <c r="AD15" s="16">
        <f t="shared" si="7"/>
        <v>166794.22500000003</v>
      </c>
      <c r="AE15" s="40">
        <v>12</v>
      </c>
      <c r="AF15" s="16">
        <f t="shared" si="0"/>
        <v>2001530.7000000004</v>
      </c>
      <c r="AG15" s="13"/>
    </row>
    <row r="16" spans="1:41" s="10" customFormat="1" ht="28.5" customHeight="1" x14ac:dyDescent="0.25">
      <c r="A16" s="15">
        <v>5</v>
      </c>
      <c r="B16" s="49" t="s">
        <v>52</v>
      </c>
      <c r="C16" s="51" t="s">
        <v>78</v>
      </c>
      <c r="D16" s="56" t="s">
        <v>8</v>
      </c>
      <c r="E16" s="41">
        <v>0.5</v>
      </c>
      <c r="F16" s="51">
        <v>7</v>
      </c>
      <c r="G16" s="51" t="s">
        <v>104</v>
      </c>
      <c r="H16" s="51">
        <v>3.85</v>
      </c>
      <c r="I16" s="21">
        <f t="shared" si="1"/>
        <v>34066.724999999999</v>
      </c>
      <c r="J16" s="16">
        <f t="shared" si="2"/>
        <v>34066.724999999999</v>
      </c>
      <c r="K16" s="16"/>
      <c r="L16" s="16"/>
      <c r="M16" s="16">
        <f t="shared" si="3"/>
        <v>17033.362499999999</v>
      </c>
      <c r="N16" s="16">
        <f t="shared" si="4"/>
        <v>85166.8125</v>
      </c>
      <c r="O16" s="16"/>
      <c r="P16" s="16"/>
      <c r="Q16" s="16"/>
      <c r="R16" s="16"/>
      <c r="S16" s="16"/>
      <c r="T16" s="16"/>
      <c r="U16" s="16"/>
      <c r="V16" s="16"/>
      <c r="W16" s="16">
        <f t="shared" si="5"/>
        <v>8516.6812499999996</v>
      </c>
      <c r="X16" s="16"/>
      <c r="Y16" s="43"/>
      <c r="Z16" s="16"/>
      <c r="AA16" s="43"/>
      <c r="AB16" s="16"/>
      <c r="AC16" s="16">
        <f t="shared" si="6"/>
        <v>8516.6812499999996</v>
      </c>
      <c r="AD16" s="16">
        <f t="shared" si="7"/>
        <v>93683.493749999994</v>
      </c>
      <c r="AE16" s="40">
        <v>12</v>
      </c>
      <c r="AF16" s="16">
        <f t="shared" si="0"/>
        <v>1124201.9249999998</v>
      </c>
      <c r="AG16" s="13"/>
    </row>
    <row r="17" spans="1:33" s="10" customFormat="1" ht="30.75" customHeight="1" x14ac:dyDescent="0.25">
      <c r="A17" s="15">
        <v>6</v>
      </c>
      <c r="B17" s="49" t="s">
        <v>53</v>
      </c>
      <c r="C17" s="51" t="s">
        <v>79</v>
      </c>
      <c r="D17" s="56" t="s">
        <v>8</v>
      </c>
      <c r="E17" s="41">
        <v>0.5</v>
      </c>
      <c r="F17" s="51">
        <v>5</v>
      </c>
      <c r="G17" s="51" t="s">
        <v>104</v>
      </c>
      <c r="H17" s="51">
        <v>3.78</v>
      </c>
      <c r="I17" s="21">
        <f t="shared" si="1"/>
        <v>33447.33</v>
      </c>
      <c r="J17" s="16">
        <f t="shared" si="2"/>
        <v>33447.33</v>
      </c>
      <c r="K17" s="16"/>
      <c r="L17" s="16"/>
      <c r="M17" s="16">
        <f t="shared" si="3"/>
        <v>16723.665000000001</v>
      </c>
      <c r="N17" s="16">
        <f t="shared" si="4"/>
        <v>83618.325000000012</v>
      </c>
      <c r="O17" s="16"/>
      <c r="P17" s="16"/>
      <c r="Q17" s="16"/>
      <c r="R17" s="16"/>
      <c r="S17" s="16"/>
      <c r="T17" s="16"/>
      <c r="U17" s="16"/>
      <c r="V17" s="16"/>
      <c r="W17" s="16">
        <f t="shared" si="5"/>
        <v>8361.8325000000023</v>
      </c>
      <c r="X17" s="16"/>
      <c r="Y17" s="43"/>
      <c r="Z17" s="16"/>
      <c r="AA17" s="43"/>
      <c r="AB17" s="16"/>
      <c r="AC17" s="16">
        <f t="shared" si="6"/>
        <v>8361.8325000000023</v>
      </c>
      <c r="AD17" s="16">
        <f t="shared" si="7"/>
        <v>91980.157500000016</v>
      </c>
      <c r="AE17" s="40">
        <v>12</v>
      </c>
      <c r="AF17" s="16">
        <f t="shared" si="0"/>
        <v>1103761.8900000001</v>
      </c>
      <c r="AG17" s="13"/>
    </row>
    <row r="18" spans="1:33" s="10" customFormat="1" ht="27" customHeight="1" x14ac:dyDescent="0.25">
      <c r="A18" s="15">
        <v>7</v>
      </c>
      <c r="B18" s="49" t="s">
        <v>54</v>
      </c>
      <c r="C18" s="51" t="s">
        <v>80</v>
      </c>
      <c r="D18" s="56" t="s">
        <v>8</v>
      </c>
      <c r="E18" s="41">
        <v>0.5</v>
      </c>
      <c r="F18" s="51">
        <v>2</v>
      </c>
      <c r="G18" s="51" t="s">
        <v>104</v>
      </c>
      <c r="H18" s="51">
        <v>3.64</v>
      </c>
      <c r="I18" s="21">
        <f t="shared" si="1"/>
        <v>32208.54</v>
      </c>
      <c r="J18" s="16"/>
      <c r="K18" s="16">
        <f t="shared" ref="K18:K37" si="8">I18*45/100</f>
        <v>14493.843000000001</v>
      </c>
      <c r="L18" s="16"/>
      <c r="M18" s="16">
        <f t="shared" si="3"/>
        <v>11675.59575</v>
      </c>
      <c r="N18" s="16">
        <f t="shared" si="4"/>
        <v>58377.978750000002</v>
      </c>
      <c r="O18" s="16"/>
      <c r="P18" s="16"/>
      <c r="Q18" s="16"/>
      <c r="R18" s="16"/>
      <c r="S18" s="16"/>
      <c r="T18" s="16"/>
      <c r="U18" s="16"/>
      <c r="V18" s="16"/>
      <c r="W18" s="16">
        <f t="shared" si="5"/>
        <v>5837.7978750000002</v>
      </c>
      <c r="X18" s="16"/>
      <c r="Y18" s="43"/>
      <c r="Z18" s="16"/>
      <c r="AA18" s="43"/>
      <c r="AB18" s="16"/>
      <c r="AC18" s="16">
        <f t="shared" si="6"/>
        <v>5837.7978750000002</v>
      </c>
      <c r="AD18" s="16">
        <f t="shared" si="7"/>
        <v>64215.776624999999</v>
      </c>
      <c r="AE18" s="40">
        <v>12</v>
      </c>
      <c r="AF18" s="16">
        <f t="shared" si="0"/>
        <v>770589.31949999998</v>
      </c>
      <c r="AG18" s="13"/>
    </row>
    <row r="19" spans="1:33" s="10" customFormat="1" ht="15" x14ac:dyDescent="0.25">
      <c r="A19" s="15">
        <v>8</v>
      </c>
      <c r="B19" s="50" t="s">
        <v>55</v>
      </c>
      <c r="C19" s="51" t="s">
        <v>81</v>
      </c>
      <c r="D19" s="56" t="s">
        <v>8</v>
      </c>
      <c r="E19" s="41">
        <v>0.5</v>
      </c>
      <c r="F19" s="51">
        <v>7</v>
      </c>
      <c r="G19" s="51" t="s">
        <v>105</v>
      </c>
      <c r="H19" s="51">
        <v>4.33</v>
      </c>
      <c r="I19" s="21">
        <f t="shared" si="1"/>
        <v>38314.004999999997</v>
      </c>
      <c r="J19" s="16">
        <f t="shared" si="2"/>
        <v>38314.004999999997</v>
      </c>
      <c r="K19" s="16"/>
      <c r="L19" s="16"/>
      <c r="M19" s="16">
        <f t="shared" si="3"/>
        <v>19157.002499999999</v>
      </c>
      <c r="N19" s="16">
        <f t="shared" si="4"/>
        <v>95785.012499999997</v>
      </c>
      <c r="O19" s="16"/>
      <c r="P19" s="16"/>
      <c r="Q19" s="16"/>
      <c r="R19" s="16"/>
      <c r="S19" s="16"/>
      <c r="T19" s="16"/>
      <c r="U19" s="16"/>
      <c r="V19" s="16"/>
      <c r="W19" s="16">
        <f t="shared" si="5"/>
        <v>9578.5012499999993</v>
      </c>
      <c r="X19" s="16"/>
      <c r="Y19" s="43"/>
      <c r="Z19" s="16"/>
      <c r="AA19" s="43"/>
      <c r="AB19" s="16"/>
      <c r="AC19" s="16">
        <f t="shared" si="6"/>
        <v>9578.5012499999993</v>
      </c>
      <c r="AD19" s="16">
        <f t="shared" si="7"/>
        <v>105363.51375</v>
      </c>
      <c r="AE19" s="40">
        <v>12</v>
      </c>
      <c r="AF19" s="16">
        <f t="shared" si="0"/>
        <v>1264362.165</v>
      </c>
      <c r="AG19" s="13"/>
    </row>
    <row r="20" spans="1:33" s="10" customFormat="1" ht="15" x14ac:dyDescent="0.25">
      <c r="A20" s="15">
        <v>9</v>
      </c>
      <c r="B20" s="49" t="s">
        <v>56</v>
      </c>
      <c r="C20" s="51" t="s">
        <v>82</v>
      </c>
      <c r="D20" s="56" t="s">
        <v>97</v>
      </c>
      <c r="E20" s="41">
        <v>1</v>
      </c>
      <c r="F20" s="51">
        <v>6</v>
      </c>
      <c r="G20" s="51" t="s">
        <v>106</v>
      </c>
      <c r="H20" s="51">
        <v>3.46</v>
      </c>
      <c r="I20" s="21">
        <f t="shared" si="1"/>
        <v>61231.62</v>
      </c>
      <c r="J20" s="16"/>
      <c r="K20" s="16">
        <f t="shared" si="8"/>
        <v>27554.228999999999</v>
      </c>
      <c r="L20" s="16"/>
      <c r="M20" s="16"/>
      <c r="N20" s="16">
        <f t="shared" si="4"/>
        <v>88785.849000000002</v>
      </c>
      <c r="O20" s="16"/>
      <c r="P20" s="16"/>
      <c r="Q20" s="16"/>
      <c r="R20" s="16"/>
      <c r="S20" s="16"/>
      <c r="T20" s="16"/>
      <c r="U20" s="16"/>
      <c r="V20" s="16"/>
      <c r="W20" s="16">
        <f t="shared" si="5"/>
        <v>8878.5848999999998</v>
      </c>
      <c r="X20" s="16"/>
      <c r="Y20" s="43"/>
      <c r="Z20" s="16"/>
      <c r="AA20" s="43"/>
      <c r="AB20" s="16"/>
      <c r="AC20" s="16">
        <f t="shared" si="6"/>
        <v>8878.5848999999998</v>
      </c>
      <c r="AD20" s="16">
        <f t="shared" si="7"/>
        <v>97664.433900000004</v>
      </c>
      <c r="AE20" s="40">
        <v>12</v>
      </c>
      <c r="AF20" s="16">
        <f t="shared" si="0"/>
        <v>1171973.2068</v>
      </c>
      <c r="AG20" s="13"/>
    </row>
    <row r="21" spans="1:33" s="10" customFormat="1" ht="15" x14ac:dyDescent="0.25">
      <c r="A21" s="15">
        <v>10</v>
      </c>
      <c r="B21" s="49" t="s">
        <v>57</v>
      </c>
      <c r="C21" s="51" t="s">
        <v>83</v>
      </c>
      <c r="D21" s="56" t="s">
        <v>98</v>
      </c>
      <c r="E21" s="41">
        <v>0.5</v>
      </c>
      <c r="F21" s="51">
        <v>1</v>
      </c>
      <c r="G21" s="51" t="s">
        <v>107</v>
      </c>
      <c r="H21" s="55">
        <v>4.1399999999999997</v>
      </c>
      <c r="I21" s="21">
        <f t="shared" si="1"/>
        <v>36632.789999999994</v>
      </c>
      <c r="J21" s="16"/>
      <c r="K21" s="16">
        <f t="shared" si="8"/>
        <v>16484.755499999999</v>
      </c>
      <c r="L21" s="16"/>
      <c r="M21" s="16">
        <f t="shared" si="3"/>
        <v>13279.386374999998</v>
      </c>
      <c r="N21" s="16">
        <f t="shared" si="4"/>
        <v>66396.931874999995</v>
      </c>
      <c r="O21" s="16">
        <v>2654.55</v>
      </c>
      <c r="P21" s="16"/>
      <c r="Q21" s="16"/>
      <c r="R21" s="16"/>
      <c r="S21" s="16"/>
      <c r="T21" s="16"/>
      <c r="U21" s="16"/>
      <c r="V21" s="16"/>
      <c r="W21" s="16">
        <f t="shared" si="5"/>
        <v>6639.6931875</v>
      </c>
      <c r="X21" s="16"/>
      <c r="Y21" s="43"/>
      <c r="Z21" s="16"/>
      <c r="AA21" s="43"/>
      <c r="AB21" s="16"/>
      <c r="AC21" s="16">
        <f t="shared" si="6"/>
        <v>9294.2431875000002</v>
      </c>
      <c r="AD21" s="16">
        <f t="shared" si="7"/>
        <v>75691.175062499999</v>
      </c>
      <c r="AE21" s="40">
        <v>12</v>
      </c>
      <c r="AF21" s="16">
        <f t="shared" si="0"/>
        <v>908294.10074999998</v>
      </c>
      <c r="AG21" s="13"/>
    </row>
    <row r="22" spans="1:33" s="10" customFormat="1" ht="30" x14ac:dyDescent="0.25">
      <c r="A22" s="15">
        <v>11</v>
      </c>
      <c r="B22" s="51" t="s">
        <v>58</v>
      </c>
      <c r="C22" s="51" t="s">
        <v>84</v>
      </c>
      <c r="D22" s="56" t="s">
        <v>97</v>
      </c>
      <c r="E22" s="41">
        <v>0.5</v>
      </c>
      <c r="F22" s="50">
        <v>10.4</v>
      </c>
      <c r="G22" s="51" t="s">
        <v>108</v>
      </c>
      <c r="H22" s="51">
        <v>3.16</v>
      </c>
      <c r="I22" s="21">
        <f t="shared" si="1"/>
        <v>27961.260000000002</v>
      </c>
      <c r="J22" s="16"/>
      <c r="K22" s="16">
        <f t="shared" si="8"/>
        <v>12582.567000000003</v>
      </c>
      <c r="L22" s="16"/>
      <c r="M22" s="16"/>
      <c r="N22" s="16">
        <f t="shared" si="4"/>
        <v>40543.827000000005</v>
      </c>
      <c r="O22" s="16"/>
      <c r="P22" s="16"/>
      <c r="Q22" s="16"/>
      <c r="R22" s="16"/>
      <c r="S22" s="16"/>
      <c r="T22" s="16"/>
      <c r="U22" s="16"/>
      <c r="V22" s="16"/>
      <c r="W22" s="16">
        <f t="shared" si="5"/>
        <v>4054.3827000000006</v>
      </c>
      <c r="X22" s="16"/>
      <c r="Y22" s="43"/>
      <c r="Z22" s="16"/>
      <c r="AA22" s="43"/>
      <c r="AB22" s="16"/>
      <c r="AC22" s="16">
        <f t="shared" si="6"/>
        <v>4054.3827000000006</v>
      </c>
      <c r="AD22" s="16">
        <f t="shared" si="7"/>
        <v>44598.209700000007</v>
      </c>
      <c r="AE22" s="40">
        <v>12</v>
      </c>
      <c r="AF22" s="16">
        <f t="shared" si="0"/>
        <v>535178.51640000008</v>
      </c>
      <c r="AG22" s="13"/>
    </row>
    <row r="23" spans="1:33" s="10" customFormat="1" ht="30" x14ac:dyDescent="0.25">
      <c r="A23" s="15">
        <v>12</v>
      </c>
      <c r="B23" s="51" t="s">
        <v>59</v>
      </c>
      <c r="C23" s="51" t="s">
        <v>85</v>
      </c>
      <c r="D23" s="57" t="s">
        <v>99</v>
      </c>
      <c r="E23" s="41">
        <v>1</v>
      </c>
      <c r="F23" s="50"/>
      <c r="G23" s="51" t="s">
        <v>109</v>
      </c>
      <c r="H23" s="51">
        <v>2.92</v>
      </c>
      <c r="I23" s="21">
        <f t="shared" si="1"/>
        <v>51675.24</v>
      </c>
      <c r="J23" s="16"/>
      <c r="K23" s="16">
        <f t="shared" si="8"/>
        <v>23253.857999999997</v>
      </c>
      <c r="L23" s="16"/>
      <c r="M23" s="16"/>
      <c r="N23" s="16">
        <f t="shared" si="4"/>
        <v>74929.097999999998</v>
      </c>
      <c r="O23" s="16"/>
      <c r="P23" s="16"/>
      <c r="Q23" s="16"/>
      <c r="R23" s="16"/>
      <c r="S23" s="16"/>
      <c r="T23" s="16"/>
      <c r="U23" s="16">
        <v>6193.95</v>
      </c>
      <c r="V23" s="16"/>
      <c r="W23" s="16">
        <f t="shared" si="5"/>
        <v>7492.9098000000004</v>
      </c>
      <c r="X23" s="16"/>
      <c r="Y23" s="43"/>
      <c r="Z23" s="16"/>
      <c r="AA23" s="43"/>
      <c r="AB23" s="16"/>
      <c r="AC23" s="16">
        <f t="shared" si="6"/>
        <v>13686.8598</v>
      </c>
      <c r="AD23" s="16">
        <f t="shared" si="7"/>
        <v>88615.957800000004</v>
      </c>
      <c r="AE23" s="40">
        <v>12</v>
      </c>
      <c r="AF23" s="16">
        <f t="shared" si="0"/>
        <v>1063391.4936000002</v>
      </c>
      <c r="AG23" s="13"/>
    </row>
    <row r="24" spans="1:33" s="10" customFormat="1" ht="15" x14ac:dyDescent="0.25">
      <c r="A24" s="15">
        <v>13</v>
      </c>
      <c r="B24" s="51" t="s">
        <v>55</v>
      </c>
      <c r="C24" s="51" t="s">
        <v>86</v>
      </c>
      <c r="D24" s="57" t="s">
        <v>99</v>
      </c>
      <c r="E24" s="41">
        <v>0.5</v>
      </c>
      <c r="F24" s="50"/>
      <c r="G24" s="51" t="s">
        <v>110</v>
      </c>
      <c r="H24" s="51">
        <v>2.89</v>
      </c>
      <c r="I24" s="21">
        <f t="shared" si="1"/>
        <v>25572.165000000001</v>
      </c>
      <c r="J24" s="16"/>
      <c r="K24" s="16">
        <f t="shared" si="8"/>
        <v>11507.474250000001</v>
      </c>
      <c r="L24" s="16"/>
      <c r="M24" s="16"/>
      <c r="N24" s="16">
        <f t="shared" si="4"/>
        <v>37079.63925</v>
      </c>
      <c r="O24" s="16"/>
      <c r="P24" s="16"/>
      <c r="Q24" s="16"/>
      <c r="R24" s="16"/>
      <c r="S24" s="16"/>
      <c r="T24" s="16"/>
      <c r="U24" s="16"/>
      <c r="V24" s="16"/>
      <c r="W24" s="16">
        <f t="shared" si="5"/>
        <v>3707.963925</v>
      </c>
      <c r="X24" s="16"/>
      <c r="Y24" s="43"/>
      <c r="Z24" s="16"/>
      <c r="AA24" s="43"/>
      <c r="AB24" s="16"/>
      <c r="AC24" s="16">
        <f t="shared" si="6"/>
        <v>3707.963925</v>
      </c>
      <c r="AD24" s="16">
        <f t="shared" si="7"/>
        <v>40787.603174999997</v>
      </c>
      <c r="AE24" s="40">
        <v>12</v>
      </c>
      <c r="AF24" s="16">
        <f t="shared" si="0"/>
        <v>489451.23809999996</v>
      </c>
      <c r="AG24" s="13"/>
    </row>
    <row r="25" spans="1:33" s="10" customFormat="1" ht="15" x14ac:dyDescent="0.2">
      <c r="A25" s="15">
        <v>14</v>
      </c>
      <c r="B25" s="52" t="s">
        <v>60</v>
      </c>
      <c r="C25" s="52" t="s">
        <v>87</v>
      </c>
      <c r="D25" s="58" t="s">
        <v>99</v>
      </c>
      <c r="E25" s="41">
        <v>1</v>
      </c>
      <c r="F25" s="50"/>
      <c r="G25" s="52" t="s">
        <v>111</v>
      </c>
      <c r="H25" s="52">
        <v>2.84</v>
      </c>
      <c r="I25" s="21">
        <f t="shared" si="1"/>
        <v>50259.479999999996</v>
      </c>
      <c r="J25" s="16"/>
      <c r="K25" s="16">
        <f t="shared" si="8"/>
        <v>22616.765999999996</v>
      </c>
      <c r="L25" s="16"/>
      <c r="M25" s="16"/>
      <c r="N25" s="16">
        <f t="shared" si="4"/>
        <v>72876.245999999985</v>
      </c>
      <c r="O25" s="16"/>
      <c r="P25" s="16">
        <v>17774.63</v>
      </c>
      <c r="Q25" s="16">
        <v>414.12</v>
      </c>
      <c r="R25" s="16">
        <v>5309.1</v>
      </c>
      <c r="S25" s="16"/>
      <c r="T25" s="16"/>
      <c r="U25" s="16"/>
      <c r="V25" s="16"/>
      <c r="W25" s="16">
        <f t="shared" si="5"/>
        <v>7287.6245999999992</v>
      </c>
      <c r="X25" s="16"/>
      <c r="Y25" s="43"/>
      <c r="Z25" s="16"/>
      <c r="AA25" s="43"/>
      <c r="AB25" s="16"/>
      <c r="AC25" s="16">
        <f t="shared" si="6"/>
        <v>30785.474599999998</v>
      </c>
      <c r="AD25" s="16">
        <f t="shared" si="7"/>
        <v>103661.72059999999</v>
      </c>
      <c r="AE25" s="40">
        <v>7</v>
      </c>
      <c r="AF25" s="16">
        <f t="shared" si="0"/>
        <v>725632.04419999989</v>
      </c>
      <c r="AG25" s="13"/>
    </row>
    <row r="26" spans="1:33" s="10" customFormat="1" ht="30" x14ac:dyDescent="0.2">
      <c r="A26" s="15">
        <v>15</v>
      </c>
      <c r="B26" s="52" t="s">
        <v>61</v>
      </c>
      <c r="C26" s="52" t="s">
        <v>87</v>
      </c>
      <c r="D26" s="58" t="s">
        <v>99</v>
      </c>
      <c r="E26" s="41">
        <v>1</v>
      </c>
      <c r="F26" s="50"/>
      <c r="G26" s="52" t="s">
        <v>112</v>
      </c>
      <c r="H26" s="52">
        <v>2.84</v>
      </c>
      <c r="I26" s="21">
        <f t="shared" si="1"/>
        <v>50259.479999999996</v>
      </c>
      <c r="J26" s="16"/>
      <c r="K26" s="16">
        <f t="shared" si="8"/>
        <v>22616.765999999996</v>
      </c>
      <c r="L26" s="16"/>
      <c r="M26" s="16"/>
      <c r="N26" s="16">
        <f t="shared" si="4"/>
        <v>72876.245999999985</v>
      </c>
      <c r="O26" s="16"/>
      <c r="P26" s="16">
        <v>17774.63</v>
      </c>
      <c r="Q26" s="16">
        <v>414.12</v>
      </c>
      <c r="R26" s="16">
        <v>5309.1</v>
      </c>
      <c r="S26" s="16"/>
      <c r="T26" s="16"/>
      <c r="U26" s="16"/>
      <c r="V26" s="16"/>
      <c r="W26" s="16">
        <f t="shared" si="5"/>
        <v>7287.6245999999992</v>
      </c>
      <c r="X26" s="16"/>
      <c r="Y26" s="43"/>
      <c r="Z26" s="16"/>
      <c r="AA26" s="43"/>
      <c r="AB26" s="16"/>
      <c r="AC26" s="16">
        <f t="shared" si="6"/>
        <v>30785.474599999998</v>
      </c>
      <c r="AD26" s="16">
        <f t="shared" si="7"/>
        <v>103661.72059999999</v>
      </c>
      <c r="AE26" s="40">
        <v>7</v>
      </c>
      <c r="AF26" s="16">
        <f t="shared" si="0"/>
        <v>725632.04419999989</v>
      </c>
      <c r="AG26" s="13"/>
    </row>
    <row r="27" spans="1:33" s="10" customFormat="1" ht="30" x14ac:dyDescent="0.2">
      <c r="A27" s="15">
        <v>16</v>
      </c>
      <c r="B27" s="52" t="s">
        <v>62</v>
      </c>
      <c r="C27" s="52" t="s">
        <v>88</v>
      </c>
      <c r="D27" s="58" t="s">
        <v>100</v>
      </c>
      <c r="E27" s="41">
        <v>1</v>
      </c>
      <c r="F27" s="50"/>
      <c r="G27" s="52" t="s">
        <v>111</v>
      </c>
      <c r="H27" s="52">
        <v>2.84</v>
      </c>
      <c r="I27" s="21">
        <f t="shared" si="1"/>
        <v>50259.479999999996</v>
      </c>
      <c r="J27" s="16"/>
      <c r="K27" s="16">
        <f t="shared" si="8"/>
        <v>22616.765999999996</v>
      </c>
      <c r="L27" s="16"/>
      <c r="M27" s="16"/>
      <c r="N27" s="16">
        <f t="shared" si="4"/>
        <v>72876.245999999985</v>
      </c>
      <c r="O27" s="16"/>
      <c r="P27" s="16">
        <v>17774.63</v>
      </c>
      <c r="Q27" s="16">
        <v>414.12</v>
      </c>
      <c r="R27" s="16">
        <v>5309.1</v>
      </c>
      <c r="S27" s="16"/>
      <c r="T27" s="16"/>
      <c r="U27" s="16"/>
      <c r="V27" s="16"/>
      <c r="W27" s="16">
        <f t="shared" si="5"/>
        <v>7287.6245999999992</v>
      </c>
      <c r="X27" s="16"/>
      <c r="Y27" s="43"/>
      <c r="Z27" s="16"/>
      <c r="AA27" s="43"/>
      <c r="AB27" s="16"/>
      <c r="AC27" s="16">
        <f t="shared" si="6"/>
        <v>30785.474599999998</v>
      </c>
      <c r="AD27" s="16">
        <f t="shared" si="7"/>
        <v>103661.72059999999</v>
      </c>
      <c r="AE27" s="40">
        <v>7</v>
      </c>
      <c r="AF27" s="16">
        <f>AD27*AE27+400819.38</f>
        <v>1126451.4241999998</v>
      </c>
      <c r="AG27" s="13"/>
    </row>
    <row r="28" spans="1:33" s="10" customFormat="1" ht="30" x14ac:dyDescent="0.2">
      <c r="A28" s="15">
        <v>17</v>
      </c>
      <c r="B28" s="52" t="s">
        <v>63</v>
      </c>
      <c r="C28" s="52" t="s">
        <v>89</v>
      </c>
      <c r="D28" s="58" t="s">
        <v>99</v>
      </c>
      <c r="E28" s="41">
        <v>0.5</v>
      </c>
      <c r="F28" s="50"/>
      <c r="G28" s="52" t="s">
        <v>112</v>
      </c>
      <c r="H28" s="52">
        <v>2.84</v>
      </c>
      <c r="I28" s="21">
        <f t="shared" si="1"/>
        <v>25129.739999999998</v>
      </c>
      <c r="J28" s="16"/>
      <c r="K28" s="16">
        <f t="shared" si="8"/>
        <v>11308.382999999998</v>
      </c>
      <c r="L28" s="16"/>
      <c r="M28" s="16"/>
      <c r="N28" s="16">
        <f t="shared" si="4"/>
        <v>36438.122999999992</v>
      </c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43"/>
      <c r="Z28" s="16"/>
      <c r="AA28" s="43"/>
      <c r="AB28" s="16"/>
      <c r="AC28" s="16">
        <f t="shared" si="6"/>
        <v>0</v>
      </c>
      <c r="AD28" s="16">
        <f t="shared" si="7"/>
        <v>36438.122999999992</v>
      </c>
      <c r="AE28" s="40">
        <v>12</v>
      </c>
      <c r="AF28" s="16">
        <f t="shared" si="0"/>
        <v>437257.47599999991</v>
      </c>
      <c r="AG28" s="13"/>
    </row>
    <row r="29" spans="1:33" s="10" customFormat="1" ht="30" x14ac:dyDescent="0.2">
      <c r="A29" s="15">
        <v>18</v>
      </c>
      <c r="B29" s="52" t="s">
        <v>56</v>
      </c>
      <c r="C29" s="52" t="s">
        <v>89</v>
      </c>
      <c r="D29" s="58" t="s">
        <v>100</v>
      </c>
      <c r="E29" s="41">
        <v>0.5</v>
      </c>
      <c r="F29" s="50"/>
      <c r="G29" s="52" t="s">
        <v>112</v>
      </c>
      <c r="H29" s="52">
        <v>2.84</v>
      </c>
      <c r="I29" s="21">
        <f t="shared" si="1"/>
        <v>25129.739999999998</v>
      </c>
      <c r="J29" s="16"/>
      <c r="K29" s="16">
        <f t="shared" si="8"/>
        <v>11308.382999999998</v>
      </c>
      <c r="L29" s="16"/>
      <c r="M29" s="16"/>
      <c r="N29" s="16">
        <f t="shared" si="4"/>
        <v>36438.122999999992</v>
      </c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43"/>
      <c r="Z29" s="16"/>
      <c r="AA29" s="43"/>
      <c r="AB29" s="16"/>
      <c r="AC29" s="16">
        <f t="shared" si="6"/>
        <v>0</v>
      </c>
      <c r="AD29" s="16">
        <f t="shared" si="7"/>
        <v>36438.122999999992</v>
      </c>
      <c r="AE29" s="40">
        <v>12</v>
      </c>
      <c r="AF29" s="16">
        <f t="shared" si="0"/>
        <v>437257.47599999991</v>
      </c>
      <c r="AG29" s="13"/>
    </row>
    <row r="30" spans="1:33" s="71" customFormat="1" ht="15" x14ac:dyDescent="0.2">
      <c r="A30" s="65">
        <v>19</v>
      </c>
      <c r="B30" s="66" t="s">
        <v>64</v>
      </c>
      <c r="C30" s="66" t="s">
        <v>90</v>
      </c>
      <c r="D30" s="67" t="s">
        <v>99</v>
      </c>
      <c r="E30" s="41">
        <v>1</v>
      </c>
      <c r="F30" s="68"/>
      <c r="G30" s="66" t="s">
        <v>113</v>
      </c>
      <c r="H30" s="66">
        <v>2.81</v>
      </c>
      <c r="I30" s="64">
        <f t="shared" si="1"/>
        <v>49728.57</v>
      </c>
      <c r="J30" s="64"/>
      <c r="K30" s="16">
        <f t="shared" si="8"/>
        <v>22377.856499999998</v>
      </c>
      <c r="L30" s="64"/>
      <c r="M30" s="64"/>
      <c r="N30" s="16">
        <f t="shared" si="4"/>
        <v>72106.426500000001</v>
      </c>
      <c r="O30" s="64"/>
      <c r="P30" s="64"/>
      <c r="Q30" s="64"/>
      <c r="R30" s="64"/>
      <c r="S30" s="64">
        <v>3539.4</v>
      </c>
      <c r="T30" s="64"/>
      <c r="U30" s="64"/>
      <c r="V30" s="64"/>
      <c r="W30" s="16">
        <f t="shared" si="5"/>
        <v>7210.6426500000007</v>
      </c>
      <c r="X30" s="64"/>
      <c r="Y30" s="64"/>
      <c r="Z30" s="64"/>
      <c r="AA30" s="64"/>
      <c r="AB30" s="64"/>
      <c r="AC30" s="16">
        <f t="shared" si="6"/>
        <v>10750.042650000001</v>
      </c>
      <c r="AD30" s="16">
        <f t="shared" si="7"/>
        <v>82856.469150000004</v>
      </c>
      <c r="AE30" s="69">
        <v>12</v>
      </c>
      <c r="AF30" s="86">
        <f t="shared" si="0"/>
        <v>994277.6298</v>
      </c>
      <c r="AG30" s="70"/>
    </row>
    <row r="31" spans="1:33" s="71" customFormat="1" ht="30" x14ac:dyDescent="0.2">
      <c r="A31" s="65">
        <v>20</v>
      </c>
      <c r="B31" s="66" t="s">
        <v>65</v>
      </c>
      <c r="C31" s="66" t="s">
        <v>90</v>
      </c>
      <c r="D31" s="67" t="s">
        <v>99</v>
      </c>
      <c r="E31" s="41">
        <v>1</v>
      </c>
      <c r="F31" s="68"/>
      <c r="G31" s="66" t="s">
        <v>114</v>
      </c>
      <c r="H31" s="66">
        <v>2.81</v>
      </c>
      <c r="I31" s="64">
        <f t="shared" si="1"/>
        <v>49728.57</v>
      </c>
      <c r="J31" s="64"/>
      <c r="K31" s="16">
        <f t="shared" si="8"/>
        <v>22377.856499999998</v>
      </c>
      <c r="L31" s="64"/>
      <c r="M31" s="64"/>
      <c r="N31" s="16">
        <f t="shared" si="4"/>
        <v>72106.426500000001</v>
      </c>
      <c r="O31" s="64"/>
      <c r="P31" s="64"/>
      <c r="Q31" s="64"/>
      <c r="R31" s="64"/>
      <c r="S31" s="64">
        <v>3539.4</v>
      </c>
      <c r="T31" s="64"/>
      <c r="U31" s="64"/>
      <c r="V31" s="64"/>
      <c r="W31" s="16">
        <f t="shared" si="5"/>
        <v>7210.6426500000007</v>
      </c>
      <c r="X31" s="64"/>
      <c r="Y31" s="64"/>
      <c r="Z31" s="64"/>
      <c r="AA31" s="64"/>
      <c r="AB31" s="64"/>
      <c r="AC31" s="16">
        <f t="shared" si="6"/>
        <v>10750.042650000001</v>
      </c>
      <c r="AD31" s="16">
        <f t="shared" si="7"/>
        <v>82856.469150000004</v>
      </c>
      <c r="AE31" s="69">
        <v>12</v>
      </c>
      <c r="AF31" s="86">
        <f t="shared" si="0"/>
        <v>994277.6298</v>
      </c>
      <c r="AG31" s="70"/>
    </row>
    <row r="32" spans="1:33" s="71" customFormat="1" ht="15" x14ac:dyDescent="0.2">
      <c r="A32" s="65">
        <v>21</v>
      </c>
      <c r="B32" s="66" t="s">
        <v>66</v>
      </c>
      <c r="C32" s="66" t="s">
        <v>90</v>
      </c>
      <c r="D32" s="67" t="s">
        <v>99</v>
      </c>
      <c r="E32" s="41">
        <v>1</v>
      </c>
      <c r="F32" s="68"/>
      <c r="G32" s="66" t="s">
        <v>114</v>
      </c>
      <c r="H32" s="66">
        <v>2.81</v>
      </c>
      <c r="I32" s="64">
        <f t="shared" si="1"/>
        <v>49728.57</v>
      </c>
      <c r="J32" s="64"/>
      <c r="K32" s="16">
        <f t="shared" si="8"/>
        <v>22377.856499999998</v>
      </c>
      <c r="L32" s="64"/>
      <c r="M32" s="64"/>
      <c r="N32" s="16">
        <f t="shared" si="4"/>
        <v>72106.426500000001</v>
      </c>
      <c r="O32" s="64"/>
      <c r="P32" s="64"/>
      <c r="Q32" s="64"/>
      <c r="R32" s="64"/>
      <c r="S32" s="64">
        <v>3539.4</v>
      </c>
      <c r="T32" s="64"/>
      <c r="U32" s="64"/>
      <c r="V32" s="64"/>
      <c r="W32" s="16">
        <f t="shared" si="5"/>
        <v>7210.6426500000007</v>
      </c>
      <c r="X32" s="64"/>
      <c r="Y32" s="64"/>
      <c r="Z32" s="64"/>
      <c r="AA32" s="64"/>
      <c r="AB32" s="64"/>
      <c r="AC32" s="16">
        <f t="shared" si="6"/>
        <v>10750.042650000001</v>
      </c>
      <c r="AD32" s="16">
        <f t="shared" si="7"/>
        <v>82856.469150000004</v>
      </c>
      <c r="AE32" s="69">
        <v>12</v>
      </c>
      <c r="AF32" s="86">
        <f t="shared" si="0"/>
        <v>994277.6298</v>
      </c>
      <c r="AG32" s="70"/>
    </row>
    <row r="33" spans="1:33" s="71" customFormat="1" ht="15" x14ac:dyDescent="0.2">
      <c r="A33" s="65">
        <v>22</v>
      </c>
      <c r="B33" s="66" t="s">
        <v>67</v>
      </c>
      <c r="C33" s="66" t="s">
        <v>90</v>
      </c>
      <c r="D33" s="67" t="s">
        <v>99</v>
      </c>
      <c r="E33" s="41">
        <v>1</v>
      </c>
      <c r="F33" s="68"/>
      <c r="G33" s="66" t="s">
        <v>114</v>
      </c>
      <c r="H33" s="66">
        <v>2.81</v>
      </c>
      <c r="I33" s="64">
        <f t="shared" si="1"/>
        <v>49728.57</v>
      </c>
      <c r="J33" s="64"/>
      <c r="K33" s="16">
        <f t="shared" si="8"/>
        <v>22377.856499999998</v>
      </c>
      <c r="L33" s="64"/>
      <c r="M33" s="64"/>
      <c r="N33" s="16">
        <f t="shared" si="4"/>
        <v>72106.426500000001</v>
      </c>
      <c r="O33" s="64"/>
      <c r="P33" s="64"/>
      <c r="Q33" s="64"/>
      <c r="R33" s="64"/>
      <c r="S33" s="64">
        <v>3539.4</v>
      </c>
      <c r="T33" s="64">
        <v>1769.7</v>
      </c>
      <c r="U33" s="64"/>
      <c r="V33" s="64"/>
      <c r="W33" s="16">
        <f t="shared" si="5"/>
        <v>7210.6426500000007</v>
      </c>
      <c r="X33" s="64"/>
      <c r="Y33" s="64"/>
      <c r="Z33" s="64"/>
      <c r="AA33" s="64"/>
      <c r="AB33" s="64"/>
      <c r="AC33" s="16">
        <f t="shared" si="6"/>
        <v>12519.74265</v>
      </c>
      <c r="AD33" s="16">
        <f t="shared" si="7"/>
        <v>84626.169150000002</v>
      </c>
      <c r="AE33" s="69">
        <v>12</v>
      </c>
      <c r="AF33" s="64">
        <f t="shared" si="0"/>
        <v>1015514.0298</v>
      </c>
      <c r="AG33" s="70"/>
    </row>
    <row r="34" spans="1:33" s="71" customFormat="1" ht="15" x14ac:dyDescent="0.2">
      <c r="A34" s="65">
        <v>23</v>
      </c>
      <c r="B34" s="66" t="s">
        <v>68</v>
      </c>
      <c r="C34" s="66" t="s">
        <v>91</v>
      </c>
      <c r="D34" s="67" t="s">
        <v>99</v>
      </c>
      <c r="E34" s="41">
        <v>1</v>
      </c>
      <c r="F34" s="68"/>
      <c r="G34" s="66" t="s">
        <v>115</v>
      </c>
      <c r="H34" s="66">
        <v>2.77</v>
      </c>
      <c r="I34" s="64">
        <f t="shared" si="1"/>
        <v>49020.69</v>
      </c>
      <c r="J34" s="64"/>
      <c r="K34" s="16">
        <f t="shared" si="8"/>
        <v>22059.310500000003</v>
      </c>
      <c r="L34" s="64"/>
      <c r="M34" s="64"/>
      <c r="N34" s="16">
        <f t="shared" si="4"/>
        <v>71080.000500000009</v>
      </c>
      <c r="O34" s="64"/>
      <c r="P34" s="64">
        <v>17336.669999999998</v>
      </c>
      <c r="Q34" s="64">
        <v>403.91</v>
      </c>
      <c r="R34" s="64"/>
      <c r="S34" s="64"/>
      <c r="T34" s="64"/>
      <c r="U34" s="64"/>
      <c r="V34" s="64"/>
      <c r="W34" s="16">
        <f t="shared" si="5"/>
        <v>7108.0000500000015</v>
      </c>
      <c r="X34" s="64"/>
      <c r="Y34" s="64"/>
      <c r="Z34" s="64"/>
      <c r="AA34" s="64"/>
      <c r="AB34" s="64"/>
      <c r="AC34" s="16">
        <f t="shared" si="6"/>
        <v>24848.58005</v>
      </c>
      <c r="AD34" s="16">
        <f t="shared" si="7"/>
        <v>95928.580550000013</v>
      </c>
      <c r="AE34" s="69">
        <v>12</v>
      </c>
      <c r="AF34" s="86">
        <f t="shared" si="0"/>
        <v>1151142.9666000002</v>
      </c>
      <c r="AG34" s="70"/>
    </row>
    <row r="35" spans="1:33" s="71" customFormat="1" ht="15" x14ac:dyDescent="0.2">
      <c r="A35" s="65">
        <v>24</v>
      </c>
      <c r="B35" s="66" t="s">
        <v>69</v>
      </c>
      <c r="C35" s="66" t="s">
        <v>91</v>
      </c>
      <c r="D35" s="67" t="s">
        <v>100</v>
      </c>
      <c r="E35" s="41">
        <v>1</v>
      </c>
      <c r="F35" s="68"/>
      <c r="G35" s="66" t="s">
        <v>115</v>
      </c>
      <c r="H35" s="66">
        <v>2.77</v>
      </c>
      <c r="I35" s="64">
        <f t="shared" si="1"/>
        <v>49020.69</v>
      </c>
      <c r="J35" s="64"/>
      <c r="K35" s="16">
        <f t="shared" si="8"/>
        <v>22059.310500000003</v>
      </c>
      <c r="L35" s="64"/>
      <c r="M35" s="64"/>
      <c r="N35" s="16">
        <f t="shared" si="4"/>
        <v>71080.000500000009</v>
      </c>
      <c r="O35" s="64"/>
      <c r="P35" s="64">
        <v>17336.669999999998</v>
      </c>
      <c r="Q35" s="64">
        <v>403.91</v>
      </c>
      <c r="R35" s="64"/>
      <c r="S35" s="64"/>
      <c r="T35" s="64"/>
      <c r="U35" s="64"/>
      <c r="V35" s="64"/>
      <c r="W35" s="16">
        <f t="shared" si="5"/>
        <v>7108.0000500000015</v>
      </c>
      <c r="X35" s="64"/>
      <c r="Y35" s="64"/>
      <c r="Z35" s="64"/>
      <c r="AA35" s="64"/>
      <c r="AB35" s="64"/>
      <c r="AC35" s="16">
        <f t="shared" si="6"/>
        <v>24848.58005</v>
      </c>
      <c r="AD35" s="16">
        <f t="shared" si="7"/>
        <v>95928.580550000013</v>
      </c>
      <c r="AE35" s="69">
        <v>12</v>
      </c>
      <c r="AF35" s="86">
        <f t="shared" si="0"/>
        <v>1151142.9666000002</v>
      </c>
      <c r="AG35" s="70"/>
    </row>
    <row r="36" spans="1:33" s="71" customFormat="1" ht="30" x14ac:dyDescent="0.2">
      <c r="A36" s="65">
        <v>25</v>
      </c>
      <c r="B36" s="66" t="s">
        <v>63</v>
      </c>
      <c r="C36" s="66" t="s">
        <v>91</v>
      </c>
      <c r="D36" s="67" t="s">
        <v>99</v>
      </c>
      <c r="E36" s="41">
        <v>1</v>
      </c>
      <c r="F36" s="68"/>
      <c r="G36" s="66" t="s">
        <v>115</v>
      </c>
      <c r="H36" s="66">
        <v>2.77</v>
      </c>
      <c r="I36" s="64">
        <f t="shared" si="1"/>
        <v>49020.69</v>
      </c>
      <c r="J36" s="64"/>
      <c r="K36" s="16">
        <f t="shared" si="8"/>
        <v>22059.310500000003</v>
      </c>
      <c r="L36" s="64"/>
      <c r="M36" s="64"/>
      <c r="N36" s="16">
        <f t="shared" si="4"/>
        <v>71080.000500000009</v>
      </c>
      <c r="O36" s="64"/>
      <c r="P36" s="64">
        <v>17336.669999999998</v>
      </c>
      <c r="Q36" s="64">
        <v>403.91</v>
      </c>
      <c r="R36" s="64"/>
      <c r="S36" s="64"/>
      <c r="T36" s="64"/>
      <c r="U36" s="64"/>
      <c r="V36" s="64"/>
      <c r="W36" s="16">
        <f t="shared" si="5"/>
        <v>7108.0000500000015</v>
      </c>
      <c r="X36" s="64"/>
      <c r="Y36" s="64"/>
      <c r="Z36" s="64"/>
      <c r="AA36" s="64"/>
      <c r="AB36" s="64"/>
      <c r="AC36" s="16">
        <f t="shared" si="6"/>
        <v>24848.58005</v>
      </c>
      <c r="AD36" s="16">
        <f t="shared" si="7"/>
        <v>95928.580550000013</v>
      </c>
      <c r="AE36" s="69">
        <v>12</v>
      </c>
      <c r="AF36" s="86">
        <f t="shared" si="0"/>
        <v>1151142.9666000002</v>
      </c>
      <c r="AG36" s="70"/>
    </row>
    <row r="37" spans="1:33" s="71" customFormat="1" ht="15" x14ac:dyDescent="0.2">
      <c r="A37" s="65">
        <v>26</v>
      </c>
      <c r="B37" s="66" t="s">
        <v>70</v>
      </c>
      <c r="C37" s="66" t="s">
        <v>92</v>
      </c>
      <c r="D37" s="67" t="s">
        <v>99</v>
      </c>
      <c r="E37" s="41">
        <v>1</v>
      </c>
      <c r="F37" s="68"/>
      <c r="G37" s="66" t="s">
        <v>115</v>
      </c>
      <c r="H37" s="66">
        <v>2.77</v>
      </c>
      <c r="I37" s="64">
        <f t="shared" si="1"/>
        <v>49020.69</v>
      </c>
      <c r="J37" s="64"/>
      <c r="K37" s="16">
        <f t="shared" si="8"/>
        <v>22059.310500000003</v>
      </c>
      <c r="L37" s="64"/>
      <c r="M37" s="64"/>
      <c r="N37" s="16">
        <f t="shared" si="4"/>
        <v>71080.000500000009</v>
      </c>
      <c r="O37" s="64"/>
      <c r="P37" s="64"/>
      <c r="Q37" s="64"/>
      <c r="R37" s="64"/>
      <c r="S37" s="64"/>
      <c r="T37" s="64"/>
      <c r="U37" s="64"/>
      <c r="V37" s="64"/>
      <c r="W37" s="16">
        <f t="shared" si="5"/>
        <v>7108.0000500000015</v>
      </c>
      <c r="X37" s="64"/>
      <c r="Y37" s="64"/>
      <c r="Z37" s="64"/>
      <c r="AA37" s="64"/>
      <c r="AB37" s="64"/>
      <c r="AC37" s="16">
        <f t="shared" si="6"/>
        <v>7108.0000500000015</v>
      </c>
      <c r="AD37" s="16">
        <f t="shared" si="7"/>
        <v>78188.000550000012</v>
      </c>
      <c r="AE37" s="69">
        <v>12</v>
      </c>
      <c r="AF37" s="86">
        <f t="shared" si="0"/>
        <v>938256.0066000002</v>
      </c>
      <c r="AG37" s="70"/>
    </row>
    <row r="38" spans="1:33" s="71" customFormat="1" x14ac:dyDescent="0.2">
      <c r="A38" s="42"/>
      <c r="B38" s="72" t="s">
        <v>45</v>
      </c>
      <c r="C38" s="42"/>
      <c r="D38" s="42"/>
      <c r="E38" s="42">
        <f>SUM(E12:E37)</f>
        <v>21</v>
      </c>
      <c r="F38" s="42"/>
      <c r="G38" s="42"/>
      <c r="H38" s="42"/>
      <c r="I38" s="42">
        <f t="shared" ref="I38:X38" si="9">SUM(I12:I37)</f>
        <v>1278696.7349999996</v>
      </c>
      <c r="J38" s="42">
        <f t="shared" si="9"/>
        <v>447380.16000000003</v>
      </c>
      <c r="K38" s="42">
        <f t="shared" si="9"/>
        <v>374092.45875000005</v>
      </c>
      <c r="L38" s="42">
        <f t="shared" si="9"/>
        <v>0</v>
      </c>
      <c r="M38" s="42">
        <f t="shared" si="9"/>
        <v>248645.06212500003</v>
      </c>
      <c r="N38" s="42">
        <f t="shared" si="9"/>
        <v>2348814.4158750004</v>
      </c>
      <c r="O38" s="42">
        <f t="shared" si="9"/>
        <v>2654.55</v>
      </c>
      <c r="P38" s="42">
        <f t="shared" si="9"/>
        <v>105333.9</v>
      </c>
      <c r="Q38" s="42">
        <f t="shared" si="9"/>
        <v>2454.09</v>
      </c>
      <c r="R38" s="42">
        <f t="shared" si="9"/>
        <v>15927.300000000001</v>
      </c>
      <c r="S38" s="42">
        <f t="shared" si="9"/>
        <v>14157.6</v>
      </c>
      <c r="T38" s="42">
        <f t="shared" si="9"/>
        <v>1769.7</v>
      </c>
      <c r="U38" s="42">
        <f t="shared" si="9"/>
        <v>6193.95</v>
      </c>
      <c r="V38" s="42">
        <f t="shared" si="9"/>
        <v>0</v>
      </c>
      <c r="W38" s="42">
        <f t="shared" si="9"/>
        <v>227593.8169875</v>
      </c>
      <c r="X38" s="42">
        <f t="shared" si="9"/>
        <v>0</v>
      </c>
      <c r="Y38" s="42"/>
      <c r="Z38" s="42">
        <f>SUM(Z12:Z37)</f>
        <v>205329.4425</v>
      </c>
      <c r="AA38" s="42"/>
      <c r="AB38" s="42">
        <f>SUM(AB12:AB37)</f>
        <v>40260.675000000003</v>
      </c>
      <c r="AC38" s="73">
        <f>SUM(AC12:AC37)</f>
        <v>621675.0244875002</v>
      </c>
      <c r="AD38" s="42">
        <f>SUM(AD12:AD37)</f>
        <v>2970489.4403624996</v>
      </c>
      <c r="AE38" s="42"/>
      <c r="AF38" s="42">
        <f>SUM(AF12:AF37)</f>
        <v>34491766.855349995</v>
      </c>
      <c r="AG38" s="70"/>
    </row>
    <row r="39" spans="1:33" s="10" customFormat="1" ht="30" x14ac:dyDescent="0.2">
      <c r="A39" s="15">
        <v>27</v>
      </c>
      <c r="B39" s="52" t="s">
        <v>71</v>
      </c>
      <c r="C39" s="52" t="s">
        <v>93</v>
      </c>
      <c r="D39" s="59" t="s">
        <v>97</v>
      </c>
      <c r="E39" s="41">
        <v>1</v>
      </c>
      <c r="F39" s="50">
        <v>1</v>
      </c>
      <c r="G39" s="52" t="s">
        <v>116</v>
      </c>
      <c r="H39" s="52">
        <v>3.36</v>
      </c>
      <c r="I39" s="21">
        <f t="shared" ref="I39:I40" si="10">H39*17697*E39</f>
        <v>59461.919999999998</v>
      </c>
      <c r="J39" s="16">
        <f t="shared" ref="J39" si="11">I39*1</f>
        <v>59461.919999999998</v>
      </c>
      <c r="K39" s="16"/>
      <c r="L39" s="16">
        <f t="shared" ref="L39" si="12">(I39+J39)*30/100</f>
        <v>35677.151999999995</v>
      </c>
      <c r="M39" s="16">
        <f t="shared" ref="M39:M40" si="13">(I39+J39+K39+L39)*25%</f>
        <v>38650.248</v>
      </c>
      <c r="N39" s="16">
        <f t="shared" ref="N39:N40" si="14">I39+J39+K39+M39+L39</f>
        <v>193251.24</v>
      </c>
      <c r="O39" s="16"/>
      <c r="P39" s="16"/>
      <c r="Q39" s="16"/>
      <c r="R39" s="16"/>
      <c r="S39" s="16"/>
      <c r="T39" s="16"/>
      <c r="U39" s="16"/>
      <c r="V39" s="16"/>
      <c r="W39" s="16">
        <f t="shared" ref="W39:W40" si="15">N39*10%</f>
        <v>19325.124</v>
      </c>
      <c r="X39" s="16"/>
      <c r="Y39" s="43"/>
      <c r="Z39" s="16"/>
      <c r="AA39" s="43"/>
      <c r="AB39" s="16"/>
      <c r="AC39" s="16">
        <f t="shared" si="6"/>
        <v>19325.124</v>
      </c>
      <c r="AD39" s="16">
        <f>N39+AC39</f>
        <v>212576.364</v>
      </c>
      <c r="AE39" s="40">
        <v>12</v>
      </c>
      <c r="AF39" s="16">
        <f>AD39*AE39</f>
        <v>2550916.3679999998</v>
      </c>
      <c r="AG39" s="13"/>
    </row>
    <row r="40" spans="1:33" s="10" customFormat="1" ht="30" x14ac:dyDescent="0.2">
      <c r="A40" s="15">
        <v>28</v>
      </c>
      <c r="B40" s="52" t="s">
        <v>72</v>
      </c>
      <c r="C40" s="52" t="s">
        <v>94</v>
      </c>
      <c r="D40" s="59" t="s">
        <v>97</v>
      </c>
      <c r="E40" s="41">
        <v>0.5</v>
      </c>
      <c r="F40" s="50">
        <v>1</v>
      </c>
      <c r="G40" s="52" t="s">
        <v>108</v>
      </c>
      <c r="H40" s="52">
        <v>2.98</v>
      </c>
      <c r="I40" s="21">
        <f t="shared" si="10"/>
        <v>26368.53</v>
      </c>
      <c r="J40" s="16"/>
      <c r="K40" s="16">
        <f t="shared" ref="K40" si="16">I40*45/100</f>
        <v>11865.838499999998</v>
      </c>
      <c r="L40" s="16"/>
      <c r="M40" s="16">
        <f t="shared" si="13"/>
        <v>9558.5921249999992</v>
      </c>
      <c r="N40" s="16">
        <f t="shared" si="14"/>
        <v>47792.960624999992</v>
      </c>
      <c r="O40" s="16"/>
      <c r="P40" s="16"/>
      <c r="Q40" s="16"/>
      <c r="R40" s="16"/>
      <c r="S40" s="16"/>
      <c r="T40" s="16"/>
      <c r="U40" s="16"/>
      <c r="V40" s="16"/>
      <c r="W40" s="16">
        <f t="shared" si="15"/>
        <v>4779.2960624999996</v>
      </c>
      <c r="X40" s="16">
        <v>2654.55</v>
      </c>
      <c r="Y40" s="43"/>
      <c r="Z40" s="16"/>
      <c r="AA40" s="43"/>
      <c r="AB40" s="16"/>
      <c r="AC40" s="16">
        <f t="shared" si="6"/>
        <v>7433.8460624999998</v>
      </c>
      <c r="AD40" s="16">
        <f>N40+AC40</f>
        <v>55226.806687499993</v>
      </c>
      <c r="AE40" s="40">
        <v>12</v>
      </c>
      <c r="AF40" s="16">
        <f t="shared" ref="AF39:AF40" si="17">AD40*AE40</f>
        <v>662721.68024999998</v>
      </c>
      <c r="AG40" s="13"/>
    </row>
    <row r="41" spans="1:33" s="11" customFormat="1" x14ac:dyDescent="0.2">
      <c r="A41" s="22"/>
      <c r="B41" s="14" t="s">
        <v>47</v>
      </c>
      <c r="C41" s="23"/>
      <c r="D41" s="23"/>
      <c r="E41" s="24">
        <f>SUM(E39:E40)</f>
        <v>1.5</v>
      </c>
      <c r="F41" s="24"/>
      <c r="G41" s="24"/>
      <c r="H41" s="24"/>
      <c r="I41" s="25">
        <f t="shared" ref="I41:AF41" si="18">SUM(I39:I40)</f>
        <v>85830.45</v>
      </c>
      <c r="J41" s="25">
        <f t="shared" si="18"/>
        <v>59461.919999999998</v>
      </c>
      <c r="K41" s="25">
        <f t="shared" si="18"/>
        <v>11865.838499999998</v>
      </c>
      <c r="L41" s="25">
        <f t="shared" si="18"/>
        <v>35677.151999999995</v>
      </c>
      <c r="M41" s="25">
        <f t="shared" si="18"/>
        <v>48208.840125000002</v>
      </c>
      <c r="N41" s="25">
        <f t="shared" si="18"/>
        <v>241044.200625</v>
      </c>
      <c r="O41" s="25">
        <f t="shared" si="18"/>
        <v>0</v>
      </c>
      <c r="P41" s="25">
        <f t="shared" si="18"/>
        <v>0</v>
      </c>
      <c r="Q41" s="25">
        <f t="shared" si="18"/>
        <v>0</v>
      </c>
      <c r="R41" s="25">
        <f t="shared" si="18"/>
        <v>0</v>
      </c>
      <c r="S41" s="25">
        <f t="shared" si="18"/>
        <v>0</v>
      </c>
      <c r="T41" s="25">
        <f t="shared" si="18"/>
        <v>0</v>
      </c>
      <c r="U41" s="25">
        <f t="shared" si="18"/>
        <v>0</v>
      </c>
      <c r="V41" s="25">
        <f t="shared" si="18"/>
        <v>0</v>
      </c>
      <c r="W41" s="25">
        <f t="shared" si="18"/>
        <v>24104.420062500001</v>
      </c>
      <c r="X41" s="25">
        <f t="shared" si="18"/>
        <v>2654.55</v>
      </c>
      <c r="Y41" s="45">
        <f t="shared" si="18"/>
        <v>0</v>
      </c>
      <c r="Z41" s="25">
        <f t="shared" si="18"/>
        <v>0</v>
      </c>
      <c r="AA41" s="45">
        <f t="shared" si="18"/>
        <v>0</v>
      </c>
      <c r="AB41" s="25">
        <f t="shared" si="18"/>
        <v>0</v>
      </c>
      <c r="AC41" s="25">
        <f t="shared" si="18"/>
        <v>26758.9700625</v>
      </c>
      <c r="AD41" s="25">
        <f t="shared" si="18"/>
        <v>267803.17068749998</v>
      </c>
      <c r="AE41" s="25"/>
      <c r="AF41" s="25">
        <f t="shared" si="18"/>
        <v>3213638.04825</v>
      </c>
      <c r="AG41" s="14"/>
    </row>
    <row r="42" spans="1:33" s="10" customFormat="1" ht="30" x14ac:dyDescent="0.2">
      <c r="A42" s="15">
        <v>29</v>
      </c>
      <c r="B42" s="52" t="s">
        <v>73</v>
      </c>
      <c r="C42" s="52" t="s">
        <v>95</v>
      </c>
      <c r="D42" s="58" t="s">
        <v>100</v>
      </c>
      <c r="E42" s="41">
        <v>1</v>
      </c>
      <c r="F42" s="50"/>
      <c r="G42" s="52" t="s">
        <v>112</v>
      </c>
      <c r="H42" s="52">
        <v>2.84</v>
      </c>
      <c r="I42" s="21">
        <f t="shared" ref="I42:I43" si="19">H42*17697*E42</f>
        <v>50259.479999999996</v>
      </c>
      <c r="J42" s="16"/>
      <c r="K42" s="16">
        <f t="shared" ref="K42:K43" si="20">I42*45/100</f>
        <v>22616.765999999996</v>
      </c>
      <c r="L42" s="16"/>
      <c r="M42" s="16"/>
      <c r="N42" s="16">
        <f t="shared" ref="N42:N43" si="21">I42+J42+K42+M42+L42</f>
        <v>72876.245999999985</v>
      </c>
      <c r="O42" s="16"/>
      <c r="P42" s="16"/>
      <c r="Q42" s="16"/>
      <c r="R42" s="16"/>
      <c r="S42" s="16"/>
      <c r="T42" s="16"/>
      <c r="U42" s="16"/>
      <c r="V42" s="16"/>
      <c r="W42" s="16">
        <f t="shared" ref="W42" si="22">N42*10%</f>
        <v>7287.6245999999992</v>
      </c>
      <c r="X42" s="16"/>
      <c r="Y42" s="43"/>
      <c r="Z42" s="16"/>
      <c r="AA42" s="43"/>
      <c r="AB42" s="16"/>
      <c r="AC42" s="16">
        <f t="shared" si="6"/>
        <v>7287.6245999999992</v>
      </c>
      <c r="AD42" s="16">
        <f t="shared" ref="AD42:AD43" si="23">N42+AC42</f>
        <v>80163.87059999998</v>
      </c>
      <c r="AE42" s="40">
        <v>12</v>
      </c>
      <c r="AF42" s="16">
        <f t="shared" ref="AF42:AF43" si="24">AD42*AE42</f>
        <v>961966.44719999982</v>
      </c>
      <c r="AG42" s="13"/>
    </row>
    <row r="43" spans="1:33" s="10" customFormat="1" ht="15" x14ac:dyDescent="0.25">
      <c r="A43" s="15">
        <v>30</v>
      </c>
      <c r="B43" s="53" t="s">
        <v>73</v>
      </c>
      <c r="C43" s="52" t="s">
        <v>96</v>
      </c>
      <c r="D43" s="58" t="s">
        <v>100</v>
      </c>
      <c r="E43" s="41">
        <v>0.25</v>
      </c>
      <c r="F43" s="50"/>
      <c r="G43" s="52" t="s">
        <v>114</v>
      </c>
      <c r="H43" s="52">
        <v>2.81</v>
      </c>
      <c r="I43" s="21">
        <f t="shared" si="19"/>
        <v>12432.1425</v>
      </c>
      <c r="J43" s="16"/>
      <c r="K43" s="16">
        <f t="shared" si="20"/>
        <v>5594.4641249999995</v>
      </c>
      <c r="L43" s="16"/>
      <c r="M43" s="16"/>
      <c r="N43" s="16">
        <f t="shared" si="21"/>
        <v>18026.606625</v>
      </c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43"/>
      <c r="Z43" s="16"/>
      <c r="AA43" s="43"/>
      <c r="AB43" s="16"/>
      <c r="AC43" s="16">
        <f t="shared" si="6"/>
        <v>0</v>
      </c>
      <c r="AD43" s="16">
        <f t="shared" si="23"/>
        <v>18026.606625</v>
      </c>
      <c r="AE43" s="40">
        <v>12</v>
      </c>
      <c r="AF43" s="16">
        <f t="shared" si="24"/>
        <v>216319.2795</v>
      </c>
      <c r="AG43" s="13"/>
    </row>
    <row r="44" spans="1:33" s="10" customFormat="1" x14ac:dyDescent="0.2">
      <c r="A44" s="17"/>
      <c r="B44" s="14" t="s">
        <v>46</v>
      </c>
      <c r="C44" s="17"/>
      <c r="D44" s="17"/>
      <c r="E44" s="18">
        <f>SUM(E42:E43)</f>
        <v>1.25</v>
      </c>
      <c r="F44" s="18"/>
      <c r="G44" s="18"/>
      <c r="H44" s="18"/>
      <c r="I44" s="19">
        <f t="shared" ref="I44:AF44" si="25">SUM(I42:I43)</f>
        <v>62691.622499999998</v>
      </c>
      <c r="J44" s="19">
        <f t="shared" si="25"/>
        <v>0</v>
      </c>
      <c r="K44" s="19">
        <f t="shared" si="25"/>
        <v>28211.230124999995</v>
      </c>
      <c r="L44" s="19">
        <f t="shared" si="25"/>
        <v>0</v>
      </c>
      <c r="M44" s="19">
        <f t="shared" si="25"/>
        <v>0</v>
      </c>
      <c r="N44" s="19">
        <f t="shared" si="25"/>
        <v>90902.852624999985</v>
      </c>
      <c r="O44" s="19">
        <f t="shared" si="25"/>
        <v>0</v>
      </c>
      <c r="P44" s="19">
        <f t="shared" si="25"/>
        <v>0</v>
      </c>
      <c r="Q44" s="19">
        <f t="shared" si="25"/>
        <v>0</v>
      </c>
      <c r="R44" s="19">
        <f t="shared" si="25"/>
        <v>0</v>
      </c>
      <c r="S44" s="19">
        <f t="shared" si="25"/>
        <v>0</v>
      </c>
      <c r="T44" s="19">
        <f t="shared" si="25"/>
        <v>0</v>
      </c>
      <c r="U44" s="19">
        <f t="shared" si="25"/>
        <v>0</v>
      </c>
      <c r="V44" s="19">
        <f t="shared" si="25"/>
        <v>0</v>
      </c>
      <c r="W44" s="19">
        <f t="shared" si="25"/>
        <v>7287.6245999999992</v>
      </c>
      <c r="X44" s="19">
        <f t="shared" si="25"/>
        <v>0</v>
      </c>
      <c r="Y44" s="44">
        <f t="shared" si="25"/>
        <v>0</v>
      </c>
      <c r="Z44" s="19">
        <f t="shared" si="25"/>
        <v>0</v>
      </c>
      <c r="AA44" s="44">
        <f t="shared" si="25"/>
        <v>0</v>
      </c>
      <c r="AB44" s="19">
        <f t="shared" si="25"/>
        <v>0</v>
      </c>
      <c r="AC44" s="19">
        <f t="shared" si="25"/>
        <v>7287.6245999999992</v>
      </c>
      <c r="AD44" s="19">
        <f t="shared" si="25"/>
        <v>98190.477224999981</v>
      </c>
      <c r="AE44" s="19"/>
      <c r="AF44" s="19">
        <f>SUM(AF42:AF43)</f>
        <v>1178285.7266999998</v>
      </c>
      <c r="AG44" s="13"/>
    </row>
    <row r="45" spans="1:33" s="10" customFormat="1" x14ac:dyDescent="0.2">
      <c r="A45" s="26"/>
      <c r="B45" s="27" t="s">
        <v>0</v>
      </c>
      <c r="C45" s="27"/>
      <c r="D45" s="27"/>
      <c r="E45" s="28">
        <f t="shared" ref="E45:AF45" si="26">E38+E41+E44</f>
        <v>23.75</v>
      </c>
      <c r="F45" s="28">
        <f t="shared" si="26"/>
        <v>0</v>
      </c>
      <c r="G45" s="28">
        <f t="shared" si="26"/>
        <v>0</v>
      </c>
      <c r="H45" s="28">
        <f t="shared" si="26"/>
        <v>0</v>
      </c>
      <c r="I45" s="28">
        <f t="shared" si="26"/>
        <v>1427218.8074999996</v>
      </c>
      <c r="J45" s="28">
        <f t="shared" si="26"/>
        <v>506842.08</v>
      </c>
      <c r="K45" s="28">
        <f t="shared" si="26"/>
        <v>414169.52737500006</v>
      </c>
      <c r="L45" s="28">
        <f t="shared" si="26"/>
        <v>35677.151999999995</v>
      </c>
      <c r="M45" s="28">
        <f t="shared" si="26"/>
        <v>296853.90225000004</v>
      </c>
      <c r="N45" s="28">
        <f t="shared" si="26"/>
        <v>2680761.4691250003</v>
      </c>
      <c r="O45" s="28">
        <f t="shared" si="26"/>
        <v>2654.55</v>
      </c>
      <c r="P45" s="28">
        <f t="shared" si="26"/>
        <v>105333.9</v>
      </c>
      <c r="Q45" s="28">
        <f t="shared" si="26"/>
        <v>2454.09</v>
      </c>
      <c r="R45" s="28">
        <f t="shared" si="26"/>
        <v>15927.300000000001</v>
      </c>
      <c r="S45" s="28">
        <f t="shared" si="26"/>
        <v>14157.6</v>
      </c>
      <c r="T45" s="28">
        <f t="shared" si="26"/>
        <v>1769.7</v>
      </c>
      <c r="U45" s="28">
        <f t="shared" si="26"/>
        <v>6193.95</v>
      </c>
      <c r="V45" s="28">
        <f t="shared" si="26"/>
        <v>0</v>
      </c>
      <c r="W45" s="28">
        <f t="shared" si="26"/>
        <v>258985.86165000001</v>
      </c>
      <c r="X45" s="28">
        <f t="shared" si="26"/>
        <v>2654.55</v>
      </c>
      <c r="Y45" s="46">
        <f t="shared" si="26"/>
        <v>0</v>
      </c>
      <c r="Z45" s="28">
        <f t="shared" si="26"/>
        <v>205329.4425</v>
      </c>
      <c r="AA45" s="46">
        <f t="shared" si="26"/>
        <v>0</v>
      </c>
      <c r="AB45" s="28">
        <f t="shared" si="26"/>
        <v>40260.675000000003</v>
      </c>
      <c r="AC45" s="28">
        <f t="shared" si="26"/>
        <v>655721.61915000016</v>
      </c>
      <c r="AD45" s="28">
        <f t="shared" si="26"/>
        <v>3336483.0882749995</v>
      </c>
      <c r="AE45" s="28">
        <f t="shared" si="26"/>
        <v>0</v>
      </c>
      <c r="AF45" s="28">
        <f t="shared" si="26"/>
        <v>38883690.630299993</v>
      </c>
      <c r="AG45" s="13"/>
    </row>
    <row r="46" spans="1:33" s="10" customFormat="1" x14ac:dyDescent="0.2">
      <c r="A46" s="5"/>
      <c r="B46" s="1"/>
      <c r="C46" s="11"/>
      <c r="D46" s="11"/>
      <c r="E46" s="11"/>
      <c r="F46" s="11"/>
      <c r="G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</row>
    <row r="47" spans="1:33" s="10" customFormat="1" x14ac:dyDescent="0.2">
      <c r="D47" s="36" t="s">
        <v>9</v>
      </c>
      <c r="E47" s="39"/>
      <c r="F47" s="39"/>
    </row>
    <row r="48" spans="1:33" s="10" customFormat="1" x14ac:dyDescent="0.2">
      <c r="D48" s="36"/>
      <c r="E48" s="36"/>
    </row>
    <row r="49" spans="1:12" s="10" customFormat="1" x14ac:dyDescent="0.2">
      <c r="D49" s="36" t="s">
        <v>10</v>
      </c>
      <c r="E49" s="39"/>
      <c r="F49" s="39"/>
    </row>
    <row r="50" spans="1:12" s="10" customFormat="1" x14ac:dyDescent="0.2">
      <c r="D50" s="36"/>
      <c r="E50" s="36"/>
    </row>
    <row r="51" spans="1:12" s="10" customFormat="1" x14ac:dyDescent="0.2">
      <c r="D51" s="36" t="s">
        <v>11</v>
      </c>
      <c r="E51" s="39"/>
      <c r="F51" s="39"/>
      <c r="H51" s="2"/>
    </row>
    <row r="52" spans="1:12" s="10" customFormat="1" x14ac:dyDescent="0.2">
      <c r="A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s="10" customFormat="1" x14ac:dyDescent="0.2">
      <c r="A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s="10" customFormat="1" x14ac:dyDescent="0.2">
      <c r="A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s="10" customFormat="1" x14ac:dyDescent="0.2">
      <c r="A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s="10" customFormat="1" x14ac:dyDescent="0.2">
      <c r="A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s="10" customFormat="1" x14ac:dyDescent="0.2">
      <c r="A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s="10" customFormat="1" x14ac:dyDescent="0.2">
      <c r="A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s="10" customFormat="1" x14ac:dyDescent="0.2">
      <c r="A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s="10" customFormat="1" x14ac:dyDescent="0.2">
      <c r="A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s="10" customFormat="1" x14ac:dyDescent="0.2">
      <c r="A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s="10" customFormat="1" x14ac:dyDescent="0.2">
      <c r="A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s="10" customFormat="1" x14ac:dyDescent="0.2">
      <c r="A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s="10" customFormat="1" x14ac:dyDescent="0.2">
      <c r="A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s="10" customFormat="1" x14ac:dyDescent="0.2">
      <c r="A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s="10" customFormat="1" x14ac:dyDescent="0.2">
      <c r="A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s="10" customFormat="1" x14ac:dyDescent="0.2">
      <c r="A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s="10" customFormat="1" x14ac:dyDescent="0.2">
      <c r="A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s="10" customFormat="1" x14ac:dyDescent="0.2">
      <c r="A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s="10" customFormat="1" x14ac:dyDescent="0.2">
      <c r="A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s="10" customFormat="1" x14ac:dyDescent="0.2">
      <c r="A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s="10" customFormat="1" x14ac:dyDescent="0.2">
      <c r="A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s="10" customFormat="1" x14ac:dyDescent="0.2">
      <c r="A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s="10" customFormat="1" x14ac:dyDescent="0.2">
      <c r="A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s="10" customFormat="1" x14ac:dyDescent="0.2">
      <c r="A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s="10" customFormat="1" x14ac:dyDescent="0.2">
      <c r="A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s="10" customFormat="1" x14ac:dyDescent="0.2">
      <c r="A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s="10" customFormat="1" x14ac:dyDescent="0.2">
      <c r="A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s="10" customFormat="1" x14ac:dyDescent="0.2">
      <c r="A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s="10" customFormat="1" x14ac:dyDescent="0.2">
      <c r="A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s="10" customFormat="1" x14ac:dyDescent="0.2">
      <c r="A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s="10" customFormat="1" x14ac:dyDescent="0.2">
      <c r="A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s="10" customFormat="1" x14ac:dyDescent="0.2">
      <c r="A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s="10" customFormat="1" x14ac:dyDescent="0.2">
      <c r="A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s="10" customFormat="1" x14ac:dyDescent="0.2">
      <c r="A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s="10" customFormat="1" x14ac:dyDescent="0.2">
      <c r="A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s="10" customFormat="1" x14ac:dyDescent="0.2">
      <c r="A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s="10" customFormat="1" x14ac:dyDescent="0.2">
      <c r="A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s="10" customFormat="1" x14ac:dyDescent="0.2">
      <c r="A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s="10" customFormat="1" x14ac:dyDescent="0.2">
      <c r="A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s="10" customFormat="1" x14ac:dyDescent="0.2">
      <c r="A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s="10" customFormat="1" x14ac:dyDescent="0.2">
      <c r="A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s="10" customFormat="1" x14ac:dyDescent="0.2">
      <c r="A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s="10" customFormat="1" x14ac:dyDescent="0.2">
      <c r="A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s="10" customFormat="1" x14ac:dyDescent="0.2">
      <c r="A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s="10" customFormat="1" x14ac:dyDescent="0.2">
      <c r="A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s="10" customFormat="1" x14ac:dyDescent="0.2">
      <c r="A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s="10" customFormat="1" x14ac:dyDescent="0.2">
      <c r="A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s="10" customFormat="1" x14ac:dyDescent="0.2">
      <c r="A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s="10" customFormat="1" x14ac:dyDescent="0.2">
      <c r="A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s="10" customFormat="1" x14ac:dyDescent="0.2">
      <c r="A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</sheetData>
  <mergeCells count="27">
    <mergeCell ref="F1:H1"/>
    <mergeCell ref="M1:O1"/>
    <mergeCell ref="C9:C11"/>
    <mergeCell ref="B9:B11"/>
    <mergeCell ref="A9:A11"/>
    <mergeCell ref="D2:I2"/>
    <mergeCell ref="D3:I3"/>
    <mergeCell ref="D4:J4"/>
    <mergeCell ref="H9:H11"/>
    <mergeCell ref="G9:G11"/>
    <mergeCell ref="F9:F11"/>
    <mergeCell ref="E9:E11"/>
    <mergeCell ref="D9:D11"/>
    <mergeCell ref="N9:N11"/>
    <mergeCell ref="M9:M11"/>
    <mergeCell ref="K9:K11"/>
    <mergeCell ref="J9:J11"/>
    <mergeCell ref="I9:I11"/>
    <mergeCell ref="AG9:AG11"/>
    <mergeCell ref="Y10:Z10"/>
    <mergeCell ref="AA10:AB10"/>
    <mergeCell ref="O9:AB9"/>
    <mergeCell ref="AC9:AC11"/>
    <mergeCell ref="AD9:AD11"/>
    <mergeCell ref="AE9:AE11"/>
    <mergeCell ref="AF9:AF11"/>
    <mergeCell ref="L9:L11"/>
  </mergeCells>
  <pageMargins left="0.59055118110236227" right="0.39370078740157483" top="0.98425196850393704" bottom="0.39370078740157483" header="0" footer="0"/>
  <pageSetup paperSize="9" scale="62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V58A</vt:lpstr>
      <vt:lpstr>Лист1</vt:lpstr>
      <vt:lpstr>V58A!Заголовки_для_печати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0392MAO</dc:creator>
  <cp:lastModifiedBy>Aiman Raiono</cp:lastModifiedBy>
  <cp:lastPrinted>2023-10-04T03:32:24Z</cp:lastPrinted>
  <dcterms:created xsi:type="dcterms:W3CDTF">2017-10-25T03:32:02Z</dcterms:created>
  <dcterms:modified xsi:type="dcterms:W3CDTF">2023-10-04T03:33:20Z</dcterms:modified>
</cp:coreProperties>
</file>